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elMukash\Desktop\Асель 2023\РВПЗ 2022г\"/>
    </mc:Choice>
  </mc:AlternateContent>
  <bookViews>
    <workbookView xWindow="480" yWindow="135" windowWidth="20115" windowHeight="12090" activeTab="4"/>
  </bookViews>
  <sheets>
    <sheet name="Саяк" sheetId="1" r:id="rId1"/>
    <sheet name="выбросы" sheetId="2" r:id="rId2"/>
    <sheet name="сбросы" sheetId="4" r:id="rId3"/>
    <sheet name="сбросы за пределы" sheetId="3" r:id="rId4"/>
    <sheet name="отходы" sheetId="5" r:id="rId5"/>
  </sheets>
  <calcPr calcId="152511"/>
</workbook>
</file>

<file path=xl/calcChain.xml><?xml version="1.0" encoding="utf-8"?>
<calcChain xmlns="http://schemas.openxmlformats.org/spreadsheetml/2006/main">
  <c r="AS15" i="2" l="1"/>
  <c r="AQ15" i="2"/>
  <c r="K15" i="2"/>
  <c r="I15" i="2"/>
  <c r="G15" i="2"/>
  <c r="E15" i="2"/>
  <c r="K12" i="2"/>
  <c r="E12" i="2"/>
  <c r="AS11" i="2"/>
  <c r="AQ11" i="2"/>
  <c r="AK11" i="2"/>
  <c r="AI11" i="2"/>
  <c r="AC11" i="2"/>
  <c r="K11" i="2"/>
  <c r="I11" i="2"/>
  <c r="G11" i="2"/>
  <c r="E11" i="2"/>
  <c r="AS10" i="2"/>
  <c r="AQ10" i="2"/>
  <c r="K10" i="2"/>
  <c r="I10" i="2"/>
  <c r="G10" i="2"/>
  <c r="E10" i="2"/>
  <c r="AS9" i="2"/>
  <c r="AQ9" i="2"/>
  <c r="AK9" i="2"/>
  <c r="K9" i="2"/>
  <c r="I9" i="2"/>
  <c r="G9" i="2"/>
  <c r="E9" i="2"/>
  <c r="AS8" i="2"/>
  <c r="AQ8" i="2"/>
  <c r="AI8" i="2"/>
  <c r="AC8" i="2"/>
  <c r="K8" i="2"/>
  <c r="I8" i="2"/>
  <c r="G8" i="2"/>
  <c r="E8" i="2"/>
  <c r="BO7" i="2"/>
  <c r="BM7" i="2"/>
  <c r="BK7" i="2"/>
  <c r="BI7" i="2"/>
  <c r="BG7" i="2"/>
  <c r="BE7" i="2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Y7" i="2"/>
  <c r="W7" i="2"/>
  <c r="S7" i="2"/>
  <c r="Q7" i="2"/>
  <c r="O7" i="2"/>
  <c r="M7" i="2"/>
  <c r="K7" i="2"/>
  <c r="I7" i="2"/>
  <c r="G7" i="2"/>
  <c r="E7" i="2"/>
</calcChain>
</file>

<file path=xl/sharedStrings.xml><?xml version="1.0" encoding="utf-8"?>
<sst xmlns="http://schemas.openxmlformats.org/spreadsheetml/2006/main" count="728" uniqueCount="125">
  <si>
    <t xml:space="preserve">Информация по стационарным источникам </t>
  </si>
  <si>
    <t>№ п/п</t>
  </si>
  <si>
    <t>Общие сведения</t>
  </si>
  <si>
    <t>Наименование</t>
  </si>
  <si>
    <t>Данные</t>
  </si>
  <si>
    <t>БИН предприятия</t>
  </si>
  <si>
    <t>Почтовый адрес предприятия</t>
  </si>
  <si>
    <t>8.1</t>
  </si>
  <si>
    <t>8.2</t>
  </si>
  <si>
    <t>8.3</t>
  </si>
  <si>
    <t>8.4</t>
  </si>
  <si>
    <t>ФИО первого руководителя предприятия</t>
  </si>
  <si>
    <t>ФИО лица, уполномоченного соответствующим оператором на предоставление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</si>
  <si>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</si>
  <si>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</si>
  <si>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</si>
  <si>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Область</t>
  </si>
  <si>
    <t>Город</t>
  </si>
  <si>
    <t>улица/участок</t>
  </si>
  <si>
    <t>№ дома / строение 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</si>
  <si>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</si>
  <si>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Типы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</si>
  <si>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</si>
  <si>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предоставляется отчетность*</t>
  </si>
  <si>
    <t>Вид деятельности объекта, по которому предоставляется отчетность**</t>
  </si>
  <si>
    <t>* "объект" согласно определению в Правилах</t>
  </si>
  <si>
    <t>** выбирается из Приложения 1 Правил</t>
  </si>
  <si>
    <t>Данные о выбросе загрязнителей в атмосферу за отчетный период</t>
  </si>
  <si>
    <t>№п/п</t>
  </si>
  <si>
    <t>Номер по CAS</t>
  </si>
  <si>
    <t>Категория (группа) веществ</t>
  </si>
  <si>
    <t>Наименование загрязнителя*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</si>
  <si>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</si>
  <si>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</si>
  <si>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</si>
  <si>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Перенос загрязнителей в сточных водах за пределы участка*</t>
  </si>
  <si>
    <t>Объем переданных стоков строронним организациям (м3)</t>
  </si>
  <si>
    <t>Оборотное использование (м3)</t>
  </si>
  <si>
    <t>Повтороное использование (м3)</t>
  </si>
  <si>
    <t>* Объем закачки воды в пласт 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</si>
  <si>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</si>
  <si>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</si>
  <si>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</si>
  <si>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</si>
  <si>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("У"/"В")</t>
  </si>
  <si>
    <t>Остаток отходов на конец отчетного года (т)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</si>
  <si>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</si>
  <si>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Объем, кг/год **</t>
  </si>
  <si>
    <t>  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</t>
  </si>
  <si>
    <t> *классификатор отходов утвержден приказом исполняющего обязанности Министра экологии, геологии и природных ресурсов Республики Казахстан от 6 августа 2021 года № 314.</t>
  </si>
  <si>
    <t>Наименование предприятия (оператор объекта)</t>
  </si>
  <si>
    <t>Бакиров С.Ш.</t>
  </si>
  <si>
    <t xml:space="preserve">Карагандинская </t>
  </si>
  <si>
    <t>7440-50-8</t>
  </si>
  <si>
    <t>7439-92-1</t>
  </si>
  <si>
    <t>7440-66-6</t>
  </si>
  <si>
    <t>7440-38-2</t>
  </si>
  <si>
    <t>Свинец и его соединения (в пересчете на Pb)</t>
  </si>
  <si>
    <t>Оксиды серы (SOX/SO2)</t>
  </si>
  <si>
    <t>Взвешенные частицы РМ10</t>
  </si>
  <si>
    <t>Хром и его соединения (в пересчете на Cr)</t>
  </si>
  <si>
    <t>7440-47-3</t>
  </si>
  <si>
    <t>Оксиды азота (NOX/NO2)</t>
  </si>
  <si>
    <t>Оксид азота (N2O)</t>
  </si>
  <si>
    <t>10024-97-2</t>
  </si>
  <si>
    <t>Оксид углерода (СО)</t>
  </si>
  <si>
    <t>630-08-0</t>
  </si>
  <si>
    <t>рудник Саяк Филиал ТОО "Корпорация Казахмыс" - 
ПО "Балхашцветмет"</t>
  </si>
  <si>
    <t>пос. Саяк</t>
  </si>
  <si>
    <t>-</t>
  </si>
  <si>
    <t>Вент восст 0101</t>
  </si>
  <si>
    <t>Вент восст 0401</t>
  </si>
  <si>
    <t>Вент восст 0402</t>
  </si>
  <si>
    <t>01 01 01</t>
  </si>
  <si>
    <t>Вмещающая порода</t>
  </si>
  <si>
    <t>Неметановые летучие органические соединения (НМЛОС)</t>
  </si>
  <si>
    <t>Фтор и его неорганические соединения (в пересчете на HF)</t>
  </si>
  <si>
    <t>И,Р</t>
  </si>
  <si>
    <t>Р</t>
  </si>
  <si>
    <t>Мышьяк и его соединения (в виде As)</t>
  </si>
  <si>
    <t>Медь и ее соединения (в виде Cu)</t>
  </si>
  <si>
    <t>Свинец и его соединения (в виде Pb)</t>
  </si>
  <si>
    <t>Цинк и его соединения (в виде Zn)</t>
  </si>
  <si>
    <t xml:space="preserve">Подземные горные работы и связанные с ними операции </t>
  </si>
  <si>
    <t>рудник "Саяк"</t>
  </si>
  <si>
    <t>Вскрышная порода</t>
  </si>
  <si>
    <t>рудник Саяк</t>
  </si>
  <si>
    <t xml:space="preserve">Генеральный директор 
Филиала ТОО "Корпорация Казахмыс" 
ПО "Балхашцветмет"                                                                                                                                      </t>
  </si>
  <si>
    <t xml:space="preserve">       Бакиров С.Ш.</t>
  </si>
  <si>
    <t>исп.Адиханов Ч.Ж.</t>
  </si>
  <si>
    <t>тел.8(71036)63358</t>
  </si>
  <si>
    <t>46.909981, 77.379436</t>
  </si>
  <si>
    <t>Данные о сбросах сточных вод на рельеф местности за отчетный период</t>
  </si>
  <si>
    <t>Згрязнителей в сточных водах за пределы участка отсутствуют</t>
  </si>
  <si>
    <t>Инструментальный и расчетный метод</t>
  </si>
  <si>
    <t>Ист.6407.Саяк-IV Отвал ПРС</t>
  </si>
  <si>
    <t>Ист.6406.Саяк-IV. Перегрузочная площадка</t>
  </si>
  <si>
    <t>Ист.6405.Саяк-IV Площадка отвала ПРС</t>
  </si>
  <si>
    <t>Ист.6404.Саяк-IV Площадка отвала
ПРС</t>
  </si>
  <si>
    <t>Ист.6403.Саяк-IVПлощадка
породного отвала</t>
  </si>
  <si>
    <t>Ист.6402. Саяк-IV Площадка
породного отвала</t>
  </si>
  <si>
    <t>Ист.6401. Саяк-IV Портал выездной
траншеи</t>
  </si>
  <si>
    <t>Ист.6306.Тастау Отвал сульфид.
забаланс.руд</t>
  </si>
  <si>
    <t>Ист.6305. Тастау Перегрузочная
площадка ж/д
тупика</t>
  </si>
  <si>
    <t>Ист.6304. Тастау Внутрикарьерная
площадка</t>
  </si>
  <si>
    <t>Ист.6303. Тастау Внутрикарьерная
площадка</t>
  </si>
  <si>
    <t>Ист.6302. Тастау Портал карьера
Саяк-III</t>
  </si>
  <si>
    <t>Ист.6301. Тастау Порталы карьеров
Тастау</t>
  </si>
  <si>
    <t>Ист.6207. Саяк-II Площадка отвала
ПРС</t>
  </si>
  <si>
    <t>Ист.6206. Саяк-II Площадка
породного отвала</t>
  </si>
  <si>
    <t>Ист.6205. Саяк-II Площадка карьера
Саяк-II "Вост."</t>
  </si>
  <si>
    <t>Ист.6204. Саяк-II Перегрузочная
площадка</t>
  </si>
  <si>
    <t xml:space="preserve">Ист.6203. Саяк-II Площадка отвала
ПРС
</t>
  </si>
  <si>
    <t>Ист.6202. Саяк-II Площадка
породного отвала</t>
  </si>
  <si>
    <t>Ист.6201. Саяк-II Площадка карьера
Саяк-II "Центр."</t>
  </si>
  <si>
    <t>Ист.6105. Саяк-I Отвал сульфид.</t>
  </si>
  <si>
    <t>Ист.6104. Саяк-I Отвал окисленных забалансовых руд  Саяк1</t>
  </si>
  <si>
    <t>Ист.6103. Саяк-I Перегрузочная площадка  Саяк1</t>
  </si>
  <si>
    <t>Ист.6102. Саяк-I Внутрикарьерная площадка Саяк1</t>
  </si>
  <si>
    <t>Ист.6101. Саяк-I Портал (гор.460) карьера Саяк-I " Южный"</t>
  </si>
  <si>
    <t>Ист.6208. Саяк-II Площадка отвала
ПРС</t>
  </si>
  <si>
    <t>Ист.6209. Саяк-II Площадка отвала
ПРС</t>
  </si>
  <si>
    <t>Ист.6210. Саяк-II Площадка отвала
ПРС</t>
  </si>
  <si>
    <t>Ист.6211. Саяк-II Площадка отвала
ПРС</t>
  </si>
  <si>
    <t>Омирбеков К.Б.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</si>
</sst>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5" xfId="0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C38"/>
  <sheetViews>
    <sheetView zoomScale="80" zoomScaleNormal="80" workbookViewId="0">
      <selection activeCell="C11" sqref="C11"/>
    </sheetView>
  </sheetViews>
  <sheetFormatPr defaultRowHeight="15" x14ac:dyDescent="0.25"/>
  <cols>
    <col min="1" max="1" width="7.28515625" style="18" customWidth="1"/>
    <col min="2" max="2" width="67.42578125" style="19" customWidth="1"/>
    <col min="3" max="3" width="31.85546875" style="31" customWidth="1"/>
  </cols>
  <sheetData>
    <row r="2" spans="1:3" s="25" customFormat="1" x14ac:dyDescent="0.25">
      <c r="A2" s="4" t="s">
        <v>0</v>
      </c>
      <c r="C2" s="29"/>
    </row>
    <row r="3" spans="1:3" s="25" customFormat="1" x14ac:dyDescent="0.25">
      <c r="A3" s="7"/>
      <c r="C3" s="29"/>
    </row>
    <row r="4" spans="1:3" s="25" customFormat="1" x14ac:dyDescent="0.25">
      <c r="A4" s="5" t="s">
        <v>2</v>
      </c>
      <c r="B4" s="26"/>
      <c r="C4" s="29"/>
    </row>
    <row r="5" spans="1:3" x14ac:dyDescent="0.25">
      <c r="A5" s="20" t="s">
        <v>1</v>
      </c>
      <c r="B5" s="3" t="s">
        <v>3</v>
      </c>
      <c r="C5" s="10" t="s">
        <v>4</v>
      </c>
    </row>
    <row r="6" spans="1:3" x14ac:dyDescent="0.25">
      <c r="A6" s="11">
        <v>1</v>
      </c>
      <c r="B6" s="17">
        <v>2</v>
      </c>
      <c r="C6" s="10">
        <v>3</v>
      </c>
    </row>
    <row r="7" spans="1:3" ht="45" x14ac:dyDescent="0.25">
      <c r="A7" s="20">
        <v>1</v>
      </c>
      <c r="B7" s="3" t="s">
        <v>50</v>
      </c>
      <c r="C7" s="50" t="s">
        <v>67</v>
      </c>
    </row>
    <row r="8" spans="1:3" ht="18.75" x14ac:dyDescent="0.25">
      <c r="A8" s="20">
        <v>2</v>
      </c>
      <c r="B8" s="32" t="s">
        <v>5</v>
      </c>
      <c r="C8" s="56">
        <v>140641022293</v>
      </c>
    </row>
    <row r="9" spans="1:3" x14ac:dyDescent="0.25">
      <c r="A9" s="20">
        <v>3</v>
      </c>
      <c r="B9" s="3" t="s">
        <v>6</v>
      </c>
      <c r="C9" s="51">
        <v>100300</v>
      </c>
    </row>
    <row r="10" spans="1:3" x14ac:dyDescent="0.25">
      <c r="A10" s="20">
        <v>4</v>
      </c>
      <c r="B10" s="3" t="s">
        <v>11</v>
      </c>
      <c r="C10" s="49" t="s">
        <v>124</v>
      </c>
    </row>
    <row r="11" spans="1:3" ht="59.25" customHeight="1" x14ac:dyDescent="0.25">
      <c r="A11" s="20">
        <v>5</v>
      </c>
      <c r="B11" s="3" t="s">
        <v>12</v>
      </c>
      <c r="C11" s="49" t="s">
        <v>51</v>
      </c>
    </row>
    <row r="12" spans="1:3" x14ac:dyDescent="0.25">
      <c r="A12" s="20">
        <v>6</v>
      </c>
      <c r="B12" s="3" t="s">
        <v>13</v>
      </c>
      <c r="C12" s="49">
        <v>2022</v>
      </c>
    </row>
    <row r="13" spans="1:3" x14ac:dyDescent="0.25">
      <c r="A13" s="20">
        <v>7</v>
      </c>
      <c r="B13" s="3" t="s">
        <v>14</v>
      </c>
      <c r="C13" s="49" t="s">
        <v>84</v>
      </c>
    </row>
    <row r="14" spans="1:3" x14ac:dyDescent="0.25">
      <c r="A14" s="20">
        <v>8</v>
      </c>
      <c r="B14" s="3" t="s">
        <v>15</v>
      </c>
      <c r="C14" s="49" t="s">
        <v>69</v>
      </c>
    </row>
    <row r="15" spans="1:3" x14ac:dyDescent="0.25">
      <c r="A15" s="23" t="s">
        <v>7</v>
      </c>
      <c r="B15" s="3" t="s">
        <v>16</v>
      </c>
      <c r="C15" s="49" t="s">
        <v>52</v>
      </c>
    </row>
    <row r="16" spans="1:3" x14ac:dyDescent="0.25">
      <c r="A16" s="23" t="s">
        <v>8</v>
      </c>
      <c r="B16" s="3" t="s">
        <v>17</v>
      </c>
      <c r="C16" s="49" t="s">
        <v>68</v>
      </c>
    </row>
    <row r="17" spans="1:3" x14ac:dyDescent="0.25">
      <c r="A17" s="23" t="s">
        <v>9</v>
      </c>
      <c r="B17" s="3" t="s">
        <v>18</v>
      </c>
      <c r="C17" s="49" t="s">
        <v>69</v>
      </c>
    </row>
    <row r="18" spans="1:3" x14ac:dyDescent="0.25">
      <c r="A18" s="23" t="s">
        <v>10</v>
      </c>
      <c r="B18" s="3" t="s">
        <v>19</v>
      </c>
      <c r="C18" s="49" t="s">
        <v>69</v>
      </c>
    </row>
    <row r="19" spans="1:3" ht="30" x14ac:dyDescent="0.25">
      <c r="A19" s="20">
        <v>9</v>
      </c>
      <c r="B19" s="3" t="s">
        <v>20</v>
      </c>
      <c r="C19" s="49" t="s">
        <v>91</v>
      </c>
    </row>
    <row r="20" spans="1:3" ht="30" x14ac:dyDescent="0.25">
      <c r="A20" s="20">
        <v>10</v>
      </c>
      <c r="B20" s="16" t="s">
        <v>21</v>
      </c>
      <c r="C20" s="49" t="s">
        <v>94</v>
      </c>
    </row>
    <row r="21" spans="1:3" x14ac:dyDescent="0.25">
      <c r="A21" s="24"/>
      <c r="B21" s="12"/>
      <c r="C21" s="30"/>
    </row>
    <row r="22" spans="1:3" x14ac:dyDescent="0.25">
      <c r="A22" s="24"/>
      <c r="B22" s="12"/>
      <c r="C22" s="30"/>
    </row>
    <row r="24" spans="1:3" x14ac:dyDescent="0.25">
      <c r="A24" s="8" t="s">
        <v>22</v>
      </c>
      <c r="B24" s="13"/>
    </row>
    <row r="25" spans="1:3" x14ac:dyDescent="0.25">
      <c r="A25" s="20" t="s">
        <v>1</v>
      </c>
      <c r="B25" s="3" t="s">
        <v>3</v>
      </c>
      <c r="C25" s="10" t="s">
        <v>4</v>
      </c>
    </row>
    <row r="26" spans="1:3" x14ac:dyDescent="0.25">
      <c r="A26" s="11">
        <v>1</v>
      </c>
      <c r="B26" s="17">
        <v>2</v>
      </c>
      <c r="C26" s="10">
        <v>3</v>
      </c>
    </row>
    <row r="27" spans="1:3" ht="46.5" customHeight="1" x14ac:dyDescent="0.25">
      <c r="A27" s="20">
        <v>1</v>
      </c>
      <c r="B27" s="3" t="s">
        <v>23</v>
      </c>
      <c r="C27" s="10" t="s">
        <v>86</v>
      </c>
    </row>
    <row r="28" spans="1:3" ht="30" x14ac:dyDescent="0.25">
      <c r="A28" s="20">
        <v>2</v>
      </c>
      <c r="B28" s="3" t="s">
        <v>24</v>
      </c>
      <c r="C28" s="10" t="s">
        <v>83</v>
      </c>
    </row>
    <row r="29" spans="1:3" x14ac:dyDescent="0.25">
      <c r="A29" s="57" t="s">
        <v>25</v>
      </c>
      <c r="B29" s="57"/>
      <c r="C29" s="57"/>
    </row>
    <row r="30" spans="1:3" x14ac:dyDescent="0.25">
      <c r="A30" s="57" t="s">
        <v>26</v>
      </c>
      <c r="B30" s="57"/>
      <c r="C30" s="57"/>
    </row>
    <row r="33" spans="1:3" ht="43.5" x14ac:dyDescent="0.25">
      <c r="A33" s="44"/>
      <c r="B33" s="45" t="s">
        <v>87</v>
      </c>
      <c r="C33" s="46" t="s">
        <v>88</v>
      </c>
    </row>
    <row r="34" spans="1:3" x14ac:dyDescent="0.25">
      <c r="A34" s="44"/>
      <c r="B34" s="47"/>
      <c r="C34" s="47"/>
    </row>
    <row r="35" spans="1:3" x14ac:dyDescent="0.25">
      <c r="A35" s="44"/>
      <c r="B35" s="47"/>
      <c r="C35" s="47"/>
    </row>
    <row r="36" spans="1:3" x14ac:dyDescent="0.25">
      <c r="A36" s="48" t="s">
        <v>89</v>
      </c>
      <c r="B36" s="44"/>
      <c r="C36" s="47"/>
    </row>
    <row r="37" spans="1:3" x14ac:dyDescent="0.25">
      <c r="A37" s="48" t="s">
        <v>90</v>
      </c>
      <c r="B37" s="44"/>
      <c r="C37"/>
    </row>
    <row r="38" spans="1:3" x14ac:dyDescent="0.25">
      <c r="A38" s="44"/>
      <c r="B38" s="44"/>
      <c r="C38" s="44"/>
    </row>
  </sheetData>
  <mergeCells count="2">
    <mergeCell ref="A29:C29"/>
    <mergeCell ref="A30:C30"/>
  </mergeCells>
  <pageMargins left="0.25" right="0.25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Q376"/>
  <sheetViews>
    <sheetView zoomScale="80" zoomScaleNormal="80" workbookViewId="0">
      <pane xSplit="4" ySplit="7" topLeftCell="BB8" activePane="bottomRight" state="frozen"/>
      <selection activeCell="E22" sqref="E22"/>
      <selection pane="topRight" activeCell="E22" sqref="E22"/>
      <selection pane="bottomLeft" activeCell="E22" sqref="E22"/>
      <selection pane="bottomRight" activeCell="L19" sqref="L19"/>
    </sheetView>
  </sheetViews>
  <sheetFormatPr defaultRowHeight="15" x14ac:dyDescent="0.25"/>
  <cols>
    <col min="3" max="3" width="9.140625" style="21"/>
    <col min="4" max="4" width="26" customWidth="1"/>
    <col min="5" max="5" width="13" customWidth="1"/>
    <col min="6" max="6" width="12.140625" customWidth="1"/>
    <col min="7" max="8" width="13.7109375" customWidth="1"/>
    <col min="9" max="9" width="14.85546875" customWidth="1"/>
    <col min="10" max="10" width="13.42578125" customWidth="1"/>
    <col min="11" max="68" width="13.7109375" customWidth="1"/>
    <col min="69" max="69" width="24.140625" customWidth="1"/>
  </cols>
  <sheetData>
    <row r="2" spans="1:69" x14ac:dyDescent="0.25">
      <c r="A2" s="1" t="s">
        <v>27</v>
      </c>
    </row>
    <row r="3" spans="1:69" s="7" customFormat="1" ht="36" customHeight="1" x14ac:dyDescent="0.25">
      <c r="A3" s="58" t="s">
        <v>28</v>
      </c>
      <c r="B3" s="58" t="s">
        <v>29</v>
      </c>
      <c r="C3" s="58" t="s">
        <v>30</v>
      </c>
      <c r="D3" s="58" t="s">
        <v>31</v>
      </c>
      <c r="E3" s="59" t="s">
        <v>46</v>
      </c>
      <c r="F3" s="60"/>
      <c r="G3" s="60"/>
      <c r="H3" s="60"/>
      <c r="I3" s="60"/>
      <c r="J3" s="60"/>
      <c r="K3" s="60"/>
      <c r="L3" s="60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54"/>
      <c r="BB3" s="54"/>
      <c r="BC3" s="54"/>
      <c r="BD3" s="54"/>
      <c r="BE3" s="54"/>
      <c r="BF3" s="54"/>
      <c r="BG3" s="54"/>
      <c r="BH3" s="54"/>
      <c r="BI3" s="33"/>
      <c r="BJ3" s="33"/>
      <c r="BK3" s="33"/>
      <c r="BL3" s="33"/>
      <c r="BM3" s="33"/>
      <c r="BN3" s="33"/>
      <c r="BO3" s="54"/>
      <c r="BP3" s="54"/>
      <c r="BQ3" s="63" t="s">
        <v>32</v>
      </c>
    </row>
    <row r="4" spans="1:69" s="36" customFormat="1" ht="73.5" customHeight="1" x14ac:dyDescent="0.25">
      <c r="A4" s="58"/>
      <c r="B4" s="58"/>
      <c r="C4" s="58"/>
      <c r="D4" s="58"/>
      <c r="E4" s="61" t="s">
        <v>70</v>
      </c>
      <c r="F4" s="62"/>
      <c r="G4" s="61" t="s">
        <v>71</v>
      </c>
      <c r="H4" s="62"/>
      <c r="I4" s="61" t="s">
        <v>72</v>
      </c>
      <c r="J4" s="62"/>
      <c r="K4" s="61" t="s">
        <v>119</v>
      </c>
      <c r="L4" s="62"/>
      <c r="M4" s="61" t="s">
        <v>118</v>
      </c>
      <c r="N4" s="62"/>
      <c r="O4" s="61" t="s">
        <v>117</v>
      </c>
      <c r="P4" s="62"/>
      <c r="Q4" s="61" t="s">
        <v>116</v>
      </c>
      <c r="R4" s="62"/>
      <c r="S4" s="61" t="s">
        <v>115</v>
      </c>
      <c r="T4" s="62"/>
      <c r="U4" s="61" t="s">
        <v>114</v>
      </c>
      <c r="V4" s="62"/>
      <c r="W4" s="61" t="s">
        <v>113</v>
      </c>
      <c r="X4" s="62"/>
      <c r="Y4" s="61" t="s">
        <v>112</v>
      </c>
      <c r="Z4" s="62"/>
      <c r="AA4" s="61" t="s">
        <v>111</v>
      </c>
      <c r="AB4" s="62"/>
      <c r="AC4" s="61" t="s">
        <v>110</v>
      </c>
      <c r="AD4" s="62"/>
      <c r="AE4" s="61" t="s">
        <v>109</v>
      </c>
      <c r="AF4" s="62"/>
      <c r="AG4" s="61" t="s">
        <v>108</v>
      </c>
      <c r="AH4" s="62"/>
      <c r="AI4" s="61" t="s">
        <v>120</v>
      </c>
      <c r="AJ4" s="62"/>
      <c r="AK4" s="61" t="s">
        <v>121</v>
      </c>
      <c r="AL4" s="62"/>
      <c r="AM4" s="61" t="s">
        <v>122</v>
      </c>
      <c r="AN4" s="62"/>
      <c r="AO4" s="61" t="s">
        <v>123</v>
      </c>
      <c r="AP4" s="62"/>
      <c r="AQ4" s="61" t="s">
        <v>107</v>
      </c>
      <c r="AR4" s="62"/>
      <c r="AS4" s="61" t="s">
        <v>106</v>
      </c>
      <c r="AT4" s="62"/>
      <c r="AU4" s="61" t="s">
        <v>105</v>
      </c>
      <c r="AV4" s="62"/>
      <c r="AW4" s="61" t="s">
        <v>104</v>
      </c>
      <c r="AX4" s="62"/>
      <c r="AY4" s="61" t="s">
        <v>103</v>
      </c>
      <c r="AZ4" s="62"/>
      <c r="BA4" s="61" t="s">
        <v>102</v>
      </c>
      <c r="BB4" s="62"/>
      <c r="BC4" s="61" t="s">
        <v>101</v>
      </c>
      <c r="BD4" s="62"/>
      <c r="BE4" s="61" t="s">
        <v>100</v>
      </c>
      <c r="BF4" s="62"/>
      <c r="BG4" s="61" t="s">
        <v>99</v>
      </c>
      <c r="BH4" s="62"/>
      <c r="BI4" s="61" t="s">
        <v>98</v>
      </c>
      <c r="BJ4" s="62"/>
      <c r="BK4" s="61" t="s">
        <v>97</v>
      </c>
      <c r="BL4" s="62"/>
      <c r="BM4" s="61" t="s">
        <v>96</v>
      </c>
      <c r="BN4" s="62"/>
      <c r="BO4" s="61" t="s">
        <v>95</v>
      </c>
      <c r="BP4" s="62"/>
      <c r="BQ4" s="63"/>
    </row>
    <row r="5" spans="1:69" ht="60" customHeight="1" x14ac:dyDescent="0.25">
      <c r="A5" s="58"/>
      <c r="B5" s="58"/>
      <c r="C5" s="58"/>
      <c r="D5" s="58"/>
      <c r="E5" s="20" t="s">
        <v>33</v>
      </c>
      <c r="F5" s="20" t="s">
        <v>34</v>
      </c>
      <c r="G5" s="20" t="s">
        <v>33</v>
      </c>
      <c r="H5" s="20" t="s">
        <v>34</v>
      </c>
      <c r="I5" s="20" t="s">
        <v>33</v>
      </c>
      <c r="J5" s="20" t="s">
        <v>34</v>
      </c>
      <c r="K5" s="20" t="s">
        <v>33</v>
      </c>
      <c r="L5" s="20" t="s">
        <v>34</v>
      </c>
      <c r="M5" s="20" t="s">
        <v>33</v>
      </c>
      <c r="N5" s="20" t="s">
        <v>34</v>
      </c>
      <c r="O5" s="20" t="s">
        <v>33</v>
      </c>
      <c r="P5" s="20" t="s">
        <v>34</v>
      </c>
      <c r="Q5" s="20" t="s">
        <v>33</v>
      </c>
      <c r="R5" s="20" t="s">
        <v>34</v>
      </c>
      <c r="S5" s="20" t="s">
        <v>33</v>
      </c>
      <c r="T5" s="20" t="s">
        <v>34</v>
      </c>
      <c r="U5" s="20" t="s">
        <v>33</v>
      </c>
      <c r="V5" s="20" t="s">
        <v>34</v>
      </c>
      <c r="W5" s="20" t="s">
        <v>33</v>
      </c>
      <c r="X5" s="20" t="s">
        <v>34</v>
      </c>
      <c r="Y5" s="20" t="s">
        <v>33</v>
      </c>
      <c r="Z5" s="20" t="s">
        <v>34</v>
      </c>
      <c r="AA5" s="20" t="s">
        <v>33</v>
      </c>
      <c r="AB5" s="20" t="s">
        <v>34</v>
      </c>
      <c r="AC5" s="20" t="s">
        <v>33</v>
      </c>
      <c r="AD5" s="20" t="s">
        <v>34</v>
      </c>
      <c r="AE5" s="20" t="s">
        <v>33</v>
      </c>
      <c r="AF5" s="20" t="s">
        <v>34</v>
      </c>
      <c r="AG5" s="20" t="s">
        <v>33</v>
      </c>
      <c r="AH5" s="20" t="s">
        <v>34</v>
      </c>
      <c r="AI5" s="20" t="s">
        <v>33</v>
      </c>
      <c r="AJ5" s="20" t="s">
        <v>34</v>
      </c>
      <c r="AK5" s="20" t="s">
        <v>33</v>
      </c>
      <c r="AL5" s="20" t="s">
        <v>34</v>
      </c>
      <c r="AM5" s="20" t="s">
        <v>33</v>
      </c>
      <c r="AN5" s="20" t="s">
        <v>34</v>
      </c>
      <c r="AO5" s="20" t="s">
        <v>33</v>
      </c>
      <c r="AP5" s="20" t="s">
        <v>34</v>
      </c>
      <c r="AQ5" s="20" t="s">
        <v>33</v>
      </c>
      <c r="AR5" s="20" t="s">
        <v>34</v>
      </c>
      <c r="AS5" s="20" t="s">
        <v>33</v>
      </c>
      <c r="AT5" s="20" t="s">
        <v>34</v>
      </c>
      <c r="AU5" s="20" t="s">
        <v>33</v>
      </c>
      <c r="AV5" s="20" t="s">
        <v>34</v>
      </c>
      <c r="AW5" s="20" t="s">
        <v>33</v>
      </c>
      <c r="AX5" s="20" t="s">
        <v>34</v>
      </c>
      <c r="AY5" s="20" t="s">
        <v>33</v>
      </c>
      <c r="AZ5" s="20" t="s">
        <v>34</v>
      </c>
      <c r="BA5" s="20" t="s">
        <v>33</v>
      </c>
      <c r="BB5" s="20" t="s">
        <v>34</v>
      </c>
      <c r="BC5" s="20" t="s">
        <v>33</v>
      </c>
      <c r="BD5" s="20" t="s">
        <v>34</v>
      </c>
      <c r="BE5" s="20" t="s">
        <v>33</v>
      </c>
      <c r="BF5" s="20" t="s">
        <v>34</v>
      </c>
      <c r="BG5" s="20" t="s">
        <v>33</v>
      </c>
      <c r="BH5" s="20" t="s">
        <v>34</v>
      </c>
      <c r="BI5" s="20" t="s">
        <v>33</v>
      </c>
      <c r="BJ5" s="20" t="s">
        <v>34</v>
      </c>
      <c r="BK5" s="20" t="s">
        <v>33</v>
      </c>
      <c r="BL5" s="20" t="s">
        <v>34</v>
      </c>
      <c r="BM5" s="20" t="s">
        <v>33</v>
      </c>
      <c r="BN5" s="20" t="s">
        <v>34</v>
      </c>
      <c r="BO5" s="20" t="s">
        <v>33</v>
      </c>
      <c r="BP5" s="20" t="s">
        <v>34</v>
      </c>
      <c r="BQ5" s="63"/>
    </row>
    <row r="6" spans="1:69" s="28" customFormat="1" x14ac:dyDescent="0.25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  <c r="I6" s="53">
        <v>9</v>
      </c>
      <c r="J6" s="53">
        <v>10</v>
      </c>
      <c r="K6" s="53">
        <v>11</v>
      </c>
      <c r="L6" s="53">
        <v>12</v>
      </c>
      <c r="M6" s="53">
        <v>13</v>
      </c>
      <c r="N6" s="53">
        <v>14</v>
      </c>
      <c r="O6" s="53">
        <v>15</v>
      </c>
      <c r="P6" s="53">
        <v>16</v>
      </c>
      <c r="Q6" s="53">
        <v>17</v>
      </c>
      <c r="R6" s="53">
        <v>18</v>
      </c>
      <c r="S6" s="53">
        <v>19</v>
      </c>
      <c r="T6" s="53">
        <v>20</v>
      </c>
      <c r="U6" s="53">
        <v>21</v>
      </c>
      <c r="V6" s="53">
        <v>22</v>
      </c>
      <c r="W6" s="53">
        <v>23</v>
      </c>
      <c r="X6" s="53">
        <v>24</v>
      </c>
      <c r="Y6" s="53">
        <v>25</v>
      </c>
      <c r="Z6" s="53">
        <v>26</v>
      </c>
      <c r="AA6" s="53">
        <v>27</v>
      </c>
      <c r="AB6" s="53">
        <v>28</v>
      </c>
      <c r="AC6" s="53">
        <v>29</v>
      </c>
      <c r="AD6" s="53">
        <v>30</v>
      </c>
      <c r="AE6" s="53">
        <v>31</v>
      </c>
      <c r="AF6" s="53">
        <v>32</v>
      </c>
      <c r="AG6" s="53">
        <v>33</v>
      </c>
      <c r="AH6" s="53">
        <v>34</v>
      </c>
      <c r="AI6" s="53">
        <v>35</v>
      </c>
      <c r="AJ6" s="53">
        <v>36</v>
      </c>
      <c r="AK6" s="53">
        <v>37</v>
      </c>
      <c r="AL6" s="53">
        <v>38</v>
      </c>
      <c r="AM6" s="53">
        <v>39</v>
      </c>
      <c r="AN6" s="53">
        <v>40</v>
      </c>
      <c r="AO6" s="53">
        <v>41</v>
      </c>
      <c r="AP6" s="53">
        <v>42</v>
      </c>
      <c r="AQ6" s="53">
        <v>43</v>
      </c>
      <c r="AR6" s="53">
        <v>44</v>
      </c>
      <c r="AS6" s="53">
        <v>45</v>
      </c>
      <c r="AT6" s="53">
        <v>46</v>
      </c>
      <c r="AU6" s="53">
        <v>47</v>
      </c>
      <c r="AV6" s="53">
        <v>48</v>
      </c>
      <c r="AW6" s="53">
        <v>49</v>
      </c>
      <c r="AX6" s="53">
        <v>50</v>
      </c>
      <c r="AY6" s="53">
        <v>51</v>
      </c>
      <c r="AZ6" s="53">
        <v>52</v>
      </c>
      <c r="BA6" s="55">
        <v>53</v>
      </c>
      <c r="BB6" s="55">
        <v>54</v>
      </c>
      <c r="BC6" s="55">
        <v>55</v>
      </c>
      <c r="BD6" s="55">
        <v>56</v>
      </c>
      <c r="BE6" s="55">
        <v>57</v>
      </c>
      <c r="BF6" s="55">
        <v>58</v>
      </c>
      <c r="BG6" s="55">
        <v>59</v>
      </c>
      <c r="BH6" s="55">
        <v>60</v>
      </c>
      <c r="BI6" s="55">
        <v>61</v>
      </c>
      <c r="BJ6" s="55">
        <v>62</v>
      </c>
      <c r="BK6" s="55">
        <v>63</v>
      </c>
      <c r="BL6" s="55">
        <v>64</v>
      </c>
      <c r="BM6" s="55">
        <v>65</v>
      </c>
      <c r="BN6" s="55">
        <v>66</v>
      </c>
      <c r="BO6" s="53">
        <v>67</v>
      </c>
      <c r="BP6" s="53">
        <v>68</v>
      </c>
      <c r="BQ6" s="53">
        <v>70</v>
      </c>
    </row>
    <row r="7" spans="1:69" s="28" customFormat="1" x14ac:dyDescent="0.25">
      <c r="A7" s="53">
        <v>1</v>
      </c>
      <c r="B7" s="53"/>
      <c r="C7" s="38">
        <v>6</v>
      </c>
      <c r="D7" s="35" t="s">
        <v>59</v>
      </c>
      <c r="E7" s="40">
        <f>(2.038157+0.001087)*1000</f>
        <v>2039.2440000000001</v>
      </c>
      <c r="F7" s="53" t="s">
        <v>69</v>
      </c>
      <c r="G7" s="53">
        <f>5.39991248652984*1000</f>
        <v>5399.91248652984</v>
      </c>
      <c r="H7" s="53" t="s">
        <v>69</v>
      </c>
      <c r="I7" s="53">
        <f>5.33612875910584*1000</f>
        <v>5336.1287591058399</v>
      </c>
      <c r="J7" s="53" t="s">
        <v>69</v>
      </c>
      <c r="K7" s="53">
        <f>(10.8423826+0.0054228)*1000</f>
        <v>10847.805400000001</v>
      </c>
      <c r="L7" s="53" t="s">
        <v>69</v>
      </c>
      <c r="M7" s="34">
        <f>5.965*1000</f>
        <v>5965</v>
      </c>
      <c r="N7" s="53" t="s">
        <v>69</v>
      </c>
      <c r="O7" s="53">
        <f>12.138*1000</f>
        <v>12138</v>
      </c>
      <c r="P7" s="53" t="s">
        <v>69</v>
      </c>
      <c r="Q7" s="53">
        <f>1.18*1000</f>
        <v>1180</v>
      </c>
      <c r="R7" s="53" t="s">
        <v>69</v>
      </c>
      <c r="S7" s="53">
        <f>2.899619824*1000</f>
        <v>2899.6198240000003</v>
      </c>
      <c r="T7" s="53" t="s">
        <v>69</v>
      </c>
      <c r="U7" s="53" t="s">
        <v>69</v>
      </c>
      <c r="V7" s="52" t="s">
        <v>69</v>
      </c>
      <c r="W7" s="53">
        <f>0.00301*1000</f>
        <v>3.0100000000000002</v>
      </c>
      <c r="X7" s="52" t="s">
        <v>69</v>
      </c>
      <c r="Y7" s="53">
        <f>0.003048*1000</f>
        <v>3.048</v>
      </c>
      <c r="Z7" s="53" t="s">
        <v>69</v>
      </c>
      <c r="AA7" s="53" t="s">
        <v>69</v>
      </c>
      <c r="AB7" s="53" t="s">
        <v>69</v>
      </c>
      <c r="AC7" s="53" t="s">
        <v>69</v>
      </c>
      <c r="AD7" s="27" t="s">
        <v>69</v>
      </c>
      <c r="AE7" s="53">
        <f>0.004222*1000</f>
        <v>4.2220000000000004</v>
      </c>
      <c r="AF7" s="39" t="s">
        <v>69</v>
      </c>
      <c r="AG7" s="53">
        <f>0.00101*1000</f>
        <v>1.01</v>
      </c>
      <c r="AH7" s="53" t="s">
        <v>69</v>
      </c>
      <c r="AI7" s="53">
        <f>0.918685924327959*1000</f>
        <v>918.68592432795901</v>
      </c>
      <c r="AJ7" s="53" t="s">
        <v>69</v>
      </c>
      <c r="AK7" s="53">
        <f>8.18174822263529*1000</f>
        <v>8181.7482226352904</v>
      </c>
      <c r="AL7" s="53" t="s">
        <v>69</v>
      </c>
      <c r="AM7" s="53">
        <f>0.005*1000</f>
        <v>5</v>
      </c>
      <c r="AN7" s="53" t="s">
        <v>69</v>
      </c>
      <c r="AO7" s="53">
        <f>0.002*1000</f>
        <v>2</v>
      </c>
      <c r="AP7" s="53" t="s">
        <v>69</v>
      </c>
      <c r="AQ7" s="53">
        <f>8.78369909630582*1000</f>
        <v>8783.6990963058197</v>
      </c>
      <c r="AR7" s="53" t="s">
        <v>69</v>
      </c>
      <c r="AS7" s="53">
        <f>1.91325804400768*1000</f>
        <v>1913.2580440076802</v>
      </c>
      <c r="AT7" s="53" t="s">
        <v>69</v>
      </c>
      <c r="AU7" s="53">
        <f>4.26029452604706*1000</f>
        <v>4260.2945260470606</v>
      </c>
      <c r="AV7" s="53" t="s">
        <v>69</v>
      </c>
      <c r="AW7" s="53">
        <f>0.520716677294118*1000</f>
        <v>520.71667729411797</v>
      </c>
      <c r="AX7" s="53" t="s">
        <v>69</v>
      </c>
      <c r="AY7" s="53">
        <f>18.1898745164753*1000</f>
        <v>18189.874516475298</v>
      </c>
      <c r="AZ7" s="53" t="s">
        <v>69</v>
      </c>
      <c r="BA7" s="55">
        <f>1.967*1000</f>
        <v>1967</v>
      </c>
      <c r="BB7" s="55" t="s">
        <v>69</v>
      </c>
      <c r="BC7" s="55">
        <f>0.147715333712*1000</f>
        <v>147.71533371199999</v>
      </c>
      <c r="BD7" s="55" t="s">
        <v>69</v>
      </c>
      <c r="BE7" s="55">
        <f>0.45*1000</f>
        <v>450</v>
      </c>
      <c r="BF7" s="55" t="s">
        <v>69</v>
      </c>
      <c r="BG7" s="55">
        <f>9.108*1000</f>
        <v>9108</v>
      </c>
      <c r="BH7" s="55" t="s">
        <v>69</v>
      </c>
      <c r="BI7" s="55">
        <f>0.0258500000000001*1000</f>
        <v>25.850000000000097</v>
      </c>
      <c r="BJ7" s="55" t="s">
        <v>69</v>
      </c>
      <c r="BK7" s="55">
        <f>0.02315*1000</f>
        <v>23.150000000000002</v>
      </c>
      <c r="BL7" s="55" t="s">
        <v>69</v>
      </c>
      <c r="BM7" s="55">
        <f>6.824*1000</f>
        <v>6824</v>
      </c>
      <c r="BN7" s="55" t="s">
        <v>69</v>
      </c>
      <c r="BO7" s="53">
        <f>0.01124*1000</f>
        <v>11.24</v>
      </c>
      <c r="BP7" s="53" t="s">
        <v>69</v>
      </c>
      <c r="BQ7" s="53" t="s">
        <v>77</v>
      </c>
    </row>
    <row r="8" spans="1:69" s="19" customFormat="1" x14ac:dyDescent="0.25">
      <c r="A8" s="52">
        <v>2</v>
      </c>
      <c r="B8" s="3" t="s">
        <v>66</v>
      </c>
      <c r="C8" s="52">
        <v>1</v>
      </c>
      <c r="D8" s="3" t="s">
        <v>65</v>
      </c>
      <c r="E8" s="52">
        <f>0.5084425*1000</f>
        <v>508.4425</v>
      </c>
      <c r="F8" s="52" t="s">
        <v>69</v>
      </c>
      <c r="G8" s="52">
        <f>1.46406735*1000</f>
        <v>1464.06735</v>
      </c>
      <c r="H8" s="53" t="s">
        <v>69</v>
      </c>
      <c r="I8" s="52">
        <f>1.4630736*1000</f>
        <v>1463.0735999999999</v>
      </c>
      <c r="J8" s="53" t="s">
        <v>69</v>
      </c>
      <c r="K8" s="52">
        <f>2.7651595*1000</f>
        <v>2765.1595000000002</v>
      </c>
      <c r="L8" s="53" t="s">
        <v>69</v>
      </c>
      <c r="M8" s="52" t="s">
        <v>69</v>
      </c>
      <c r="N8" s="52" t="s">
        <v>69</v>
      </c>
      <c r="O8" s="52" t="s">
        <v>69</v>
      </c>
      <c r="P8" s="52" t="s">
        <v>69</v>
      </c>
      <c r="Q8" s="52" t="s">
        <v>69</v>
      </c>
      <c r="R8" s="52" t="s">
        <v>69</v>
      </c>
      <c r="S8" s="52" t="s">
        <v>69</v>
      </c>
      <c r="T8" s="52" t="s">
        <v>69</v>
      </c>
      <c r="U8" s="52" t="s">
        <v>69</v>
      </c>
      <c r="V8" s="52" t="s">
        <v>69</v>
      </c>
      <c r="W8" s="52" t="s">
        <v>69</v>
      </c>
      <c r="X8" s="52" t="s">
        <v>69</v>
      </c>
      <c r="Y8" s="52" t="s">
        <v>69</v>
      </c>
      <c r="Z8" s="52" t="s">
        <v>69</v>
      </c>
      <c r="AA8" s="52" t="s">
        <v>69</v>
      </c>
      <c r="AB8" s="52" t="s">
        <v>69</v>
      </c>
      <c r="AC8" s="52">
        <f>1.41876879962*1000</f>
        <v>1418.76879962</v>
      </c>
      <c r="AD8" s="52" t="s">
        <v>69</v>
      </c>
      <c r="AE8" s="52" t="s">
        <v>69</v>
      </c>
      <c r="AF8" s="52" t="s">
        <v>69</v>
      </c>
      <c r="AG8" s="52" t="s">
        <v>69</v>
      </c>
      <c r="AH8" s="52" t="s">
        <v>69</v>
      </c>
      <c r="AI8" s="52">
        <f>0.278146653379999*1000</f>
        <v>278.14665337999901</v>
      </c>
      <c r="AJ8" s="52"/>
      <c r="AK8" s="52"/>
      <c r="AL8" s="52" t="s">
        <v>69</v>
      </c>
      <c r="AM8" s="52" t="s">
        <v>69</v>
      </c>
      <c r="AN8" s="52" t="s">
        <v>69</v>
      </c>
      <c r="AO8" s="52" t="s">
        <v>69</v>
      </c>
      <c r="AP8" s="52" t="s">
        <v>69</v>
      </c>
      <c r="AQ8" s="52">
        <f>2.2529022915*1000</f>
        <v>2252.9022915</v>
      </c>
      <c r="AR8" s="53" t="s">
        <v>69</v>
      </c>
      <c r="AS8" s="52">
        <f>0.4369282085*1000</f>
        <v>436.92820850000004</v>
      </c>
      <c r="AT8" s="53" t="s">
        <v>69</v>
      </c>
      <c r="AU8" s="52" t="s">
        <v>69</v>
      </c>
      <c r="AV8" s="53" t="s">
        <v>69</v>
      </c>
      <c r="AW8" s="52" t="s">
        <v>69</v>
      </c>
      <c r="AX8" s="53" t="s">
        <v>69</v>
      </c>
      <c r="AY8" s="52" t="s">
        <v>69</v>
      </c>
      <c r="AZ8" s="53" t="s">
        <v>69</v>
      </c>
      <c r="BA8" s="52" t="s">
        <v>69</v>
      </c>
      <c r="BB8" s="55" t="s">
        <v>69</v>
      </c>
      <c r="BC8" s="52" t="s">
        <v>69</v>
      </c>
      <c r="BD8" s="55" t="s">
        <v>69</v>
      </c>
      <c r="BE8" s="55" t="s">
        <v>69</v>
      </c>
      <c r="BF8" s="55" t="s">
        <v>69</v>
      </c>
      <c r="BG8" s="55" t="s">
        <v>69</v>
      </c>
      <c r="BH8" s="55" t="s">
        <v>69</v>
      </c>
      <c r="BI8" s="55" t="s">
        <v>69</v>
      </c>
      <c r="BJ8" s="55" t="s">
        <v>69</v>
      </c>
      <c r="BK8" s="55" t="s">
        <v>69</v>
      </c>
      <c r="BL8" s="55" t="s">
        <v>69</v>
      </c>
      <c r="BM8" s="55" t="s">
        <v>69</v>
      </c>
      <c r="BN8" s="55" t="s">
        <v>69</v>
      </c>
      <c r="BO8" s="55" t="s">
        <v>69</v>
      </c>
      <c r="BP8" s="55" t="s">
        <v>69</v>
      </c>
      <c r="BQ8" s="53" t="s">
        <v>78</v>
      </c>
    </row>
    <row r="9" spans="1:69" s="19" customFormat="1" ht="30" x14ac:dyDescent="0.25">
      <c r="A9" s="52">
        <v>3</v>
      </c>
      <c r="B9" s="3" t="s">
        <v>64</v>
      </c>
      <c r="C9" s="52">
        <v>1</v>
      </c>
      <c r="D9" s="3" t="s">
        <v>63</v>
      </c>
      <c r="E9" s="52">
        <f>0.0196572*1000</f>
        <v>19.6572</v>
      </c>
      <c r="F9" s="52" t="s">
        <v>69</v>
      </c>
      <c r="G9" s="52">
        <f>1.46406735*1000</f>
        <v>1464.06735</v>
      </c>
      <c r="H9" s="53" t="s">
        <v>69</v>
      </c>
      <c r="I9" s="52">
        <f>0.1115075*1000</f>
        <v>111.50749999999999</v>
      </c>
      <c r="J9" s="53" t="s">
        <v>69</v>
      </c>
      <c r="K9" s="52">
        <f>0.1203248*1000</f>
        <v>120.3248</v>
      </c>
      <c r="L9" s="53" t="s">
        <v>69</v>
      </c>
      <c r="M9" s="52" t="s">
        <v>69</v>
      </c>
      <c r="N9" s="52" t="s">
        <v>69</v>
      </c>
      <c r="O9" s="52" t="s">
        <v>69</v>
      </c>
      <c r="P9" s="52" t="s">
        <v>69</v>
      </c>
      <c r="Q9" s="52" t="s">
        <v>69</v>
      </c>
      <c r="R9" s="52" t="s">
        <v>69</v>
      </c>
      <c r="S9" s="52" t="s">
        <v>69</v>
      </c>
      <c r="T9" s="52" t="s">
        <v>69</v>
      </c>
      <c r="U9" s="52" t="s">
        <v>69</v>
      </c>
      <c r="V9" s="52" t="s">
        <v>69</v>
      </c>
      <c r="W9" s="52" t="s">
        <v>69</v>
      </c>
      <c r="X9" s="52" t="s">
        <v>69</v>
      </c>
      <c r="Y9" s="52" t="s">
        <v>69</v>
      </c>
      <c r="Z9" s="52" t="s">
        <v>69</v>
      </c>
      <c r="AA9" s="52" t="s">
        <v>69</v>
      </c>
      <c r="AB9" s="52" t="s">
        <v>69</v>
      </c>
      <c r="AC9" s="52" t="s">
        <v>69</v>
      </c>
      <c r="AD9" s="52" t="s">
        <v>69</v>
      </c>
      <c r="AE9" s="52" t="s">
        <v>69</v>
      </c>
      <c r="AF9" s="52" t="s">
        <v>69</v>
      </c>
      <c r="AG9" s="52" t="s">
        <v>69</v>
      </c>
      <c r="AH9" s="52" t="s">
        <v>69</v>
      </c>
      <c r="AI9" s="52" t="s">
        <v>69</v>
      </c>
      <c r="AJ9" s="52" t="s">
        <v>69</v>
      </c>
      <c r="AK9" s="52">
        <f>0.02962170773*1000</f>
        <v>29.621707729999997</v>
      </c>
      <c r="AL9" s="52" t="s">
        <v>69</v>
      </c>
      <c r="AM9" s="52" t="s">
        <v>69</v>
      </c>
      <c r="AN9" s="52" t="s">
        <v>69</v>
      </c>
      <c r="AO9" s="52" t="s">
        <v>69</v>
      </c>
      <c r="AP9" s="52" t="s">
        <v>69</v>
      </c>
      <c r="AQ9" s="52">
        <f>0.074330533505*1000</f>
        <v>74.330533505000005</v>
      </c>
      <c r="AR9" s="53" t="s">
        <v>69</v>
      </c>
      <c r="AS9" s="52">
        <f>0.019831623995*1000</f>
        <v>19.831623994999998</v>
      </c>
      <c r="AT9" s="53" t="s">
        <v>69</v>
      </c>
      <c r="AU9" s="52" t="s">
        <v>69</v>
      </c>
      <c r="AV9" s="53" t="s">
        <v>69</v>
      </c>
      <c r="AW9" s="52" t="s">
        <v>69</v>
      </c>
      <c r="AX9" s="53" t="s">
        <v>69</v>
      </c>
      <c r="AY9" s="52" t="s">
        <v>69</v>
      </c>
      <c r="AZ9" s="53" t="s">
        <v>69</v>
      </c>
      <c r="BA9" s="52" t="s">
        <v>69</v>
      </c>
      <c r="BB9" s="55" t="s">
        <v>69</v>
      </c>
      <c r="BC9" s="52" t="s">
        <v>69</v>
      </c>
      <c r="BD9" s="55" t="s">
        <v>69</v>
      </c>
      <c r="BE9" s="55" t="s">
        <v>69</v>
      </c>
      <c r="BF9" s="55" t="s">
        <v>69</v>
      </c>
      <c r="BG9" s="55" t="s">
        <v>69</v>
      </c>
      <c r="BH9" s="55" t="s">
        <v>69</v>
      </c>
      <c r="BI9" s="55" t="s">
        <v>69</v>
      </c>
      <c r="BJ9" s="55" t="s">
        <v>69</v>
      </c>
      <c r="BK9" s="55" t="s">
        <v>69</v>
      </c>
      <c r="BL9" s="55" t="s">
        <v>69</v>
      </c>
      <c r="BM9" s="55" t="s">
        <v>69</v>
      </c>
      <c r="BN9" s="55" t="s">
        <v>69</v>
      </c>
      <c r="BO9" s="55" t="s">
        <v>69</v>
      </c>
      <c r="BP9" s="55" t="s">
        <v>69</v>
      </c>
      <c r="BQ9" s="53" t="s">
        <v>78</v>
      </c>
    </row>
    <row r="10" spans="1:69" s="19" customFormat="1" ht="45" x14ac:dyDescent="0.25">
      <c r="A10" s="52">
        <v>4</v>
      </c>
      <c r="B10" s="3"/>
      <c r="C10" s="41">
        <v>1</v>
      </c>
      <c r="D10" s="3" t="s">
        <v>75</v>
      </c>
      <c r="E10" s="52">
        <f>0.00513494763626186*1000</f>
        <v>5.1349476362618596</v>
      </c>
      <c r="F10" s="52" t="s">
        <v>69</v>
      </c>
      <c r="G10" s="52">
        <f>0.0120462073824*1000</f>
        <v>12.0462073824</v>
      </c>
      <c r="H10" s="53" t="s">
        <v>69</v>
      </c>
      <c r="I10" s="52">
        <f>0.0338*1000</f>
        <v>33.799999999999997</v>
      </c>
      <c r="J10" s="53" t="s">
        <v>69</v>
      </c>
      <c r="K10" s="52">
        <f>0.0256136250359649*1000</f>
        <v>25.613625035964898</v>
      </c>
      <c r="L10" s="53" t="s">
        <v>69</v>
      </c>
      <c r="M10" s="52" t="s">
        <v>69</v>
      </c>
      <c r="N10" s="52" t="s">
        <v>69</v>
      </c>
      <c r="O10" s="52" t="s">
        <v>69</v>
      </c>
      <c r="P10" s="52" t="s">
        <v>69</v>
      </c>
      <c r="Q10" s="52" t="s">
        <v>69</v>
      </c>
      <c r="R10" s="52" t="s">
        <v>69</v>
      </c>
      <c r="S10" s="52" t="s">
        <v>69</v>
      </c>
      <c r="T10" s="52" t="s">
        <v>69</v>
      </c>
      <c r="U10" s="52" t="s">
        <v>69</v>
      </c>
      <c r="V10" s="52" t="s">
        <v>69</v>
      </c>
      <c r="W10" s="52" t="s">
        <v>69</v>
      </c>
      <c r="X10" s="52" t="s">
        <v>69</v>
      </c>
      <c r="Y10" s="52" t="s">
        <v>69</v>
      </c>
      <c r="Z10" s="52" t="s">
        <v>69</v>
      </c>
      <c r="AA10" s="52" t="s">
        <v>69</v>
      </c>
      <c r="AB10" s="52" t="s">
        <v>69</v>
      </c>
      <c r="AC10" s="52" t="s">
        <v>69</v>
      </c>
      <c r="AD10" s="52" t="s">
        <v>69</v>
      </c>
      <c r="AE10" s="52" t="s">
        <v>69</v>
      </c>
      <c r="AF10" s="52" t="s">
        <v>69</v>
      </c>
      <c r="AG10" s="52" t="s">
        <v>69</v>
      </c>
      <c r="AH10" s="52" t="s">
        <v>69</v>
      </c>
      <c r="AI10" s="52" t="s">
        <v>69</v>
      </c>
      <c r="AJ10" s="52" t="s">
        <v>69</v>
      </c>
      <c r="AK10" s="52"/>
      <c r="AL10" s="52" t="s">
        <v>69</v>
      </c>
      <c r="AM10" s="52" t="s">
        <v>69</v>
      </c>
      <c r="AN10" s="52" t="s">
        <v>69</v>
      </c>
      <c r="AO10" s="52" t="s">
        <v>69</v>
      </c>
      <c r="AP10" s="52" t="s">
        <v>69</v>
      </c>
      <c r="AQ10" s="52">
        <f>0.0349181520626479*1000</f>
        <v>34.918152062647899</v>
      </c>
      <c r="AR10" s="53" t="s">
        <v>69</v>
      </c>
      <c r="AS10" s="52">
        <f>0.00928307839640008*1000</f>
        <v>9.2830783964000787</v>
      </c>
      <c r="AT10" s="53" t="s">
        <v>69</v>
      </c>
      <c r="AU10" s="52" t="s">
        <v>69</v>
      </c>
      <c r="AV10" s="53" t="s">
        <v>69</v>
      </c>
      <c r="AW10" s="52" t="s">
        <v>69</v>
      </c>
      <c r="AX10" s="53" t="s">
        <v>69</v>
      </c>
      <c r="AY10" s="52" t="s">
        <v>69</v>
      </c>
      <c r="AZ10" s="53" t="s">
        <v>69</v>
      </c>
      <c r="BA10" s="52" t="s">
        <v>69</v>
      </c>
      <c r="BB10" s="55" t="s">
        <v>69</v>
      </c>
      <c r="BC10" s="52" t="s">
        <v>69</v>
      </c>
      <c r="BD10" s="55" t="s">
        <v>69</v>
      </c>
      <c r="BE10" s="55" t="s">
        <v>69</v>
      </c>
      <c r="BF10" s="55" t="s">
        <v>69</v>
      </c>
      <c r="BG10" s="55" t="s">
        <v>69</v>
      </c>
      <c r="BH10" s="55" t="s">
        <v>69</v>
      </c>
      <c r="BI10" s="55" t="s">
        <v>69</v>
      </c>
      <c r="BJ10" s="55" t="s">
        <v>69</v>
      </c>
      <c r="BK10" s="55" t="s">
        <v>69</v>
      </c>
      <c r="BL10" s="55" t="s">
        <v>69</v>
      </c>
      <c r="BM10" s="55" t="s">
        <v>69</v>
      </c>
      <c r="BN10" s="55" t="s">
        <v>69</v>
      </c>
      <c r="BO10" s="55" t="s">
        <v>69</v>
      </c>
      <c r="BP10" s="55" t="s">
        <v>69</v>
      </c>
      <c r="BQ10" s="53" t="s">
        <v>78</v>
      </c>
    </row>
    <row r="11" spans="1:69" s="19" customFormat="1" x14ac:dyDescent="0.25">
      <c r="A11" s="52">
        <v>5</v>
      </c>
      <c r="B11" s="3"/>
      <c r="C11" s="41">
        <v>1</v>
      </c>
      <c r="D11" s="3" t="s">
        <v>62</v>
      </c>
      <c r="E11" s="52">
        <f>0.1209214*1000</f>
        <v>120.92139999999999</v>
      </c>
      <c r="F11" s="52" t="s">
        <v>69</v>
      </c>
      <c r="G11" s="52">
        <f>0.49351112*1000</f>
        <v>493.51112000000001</v>
      </c>
      <c r="H11" s="53" t="s">
        <v>69</v>
      </c>
      <c r="I11" s="52">
        <f>0.49351112*1000</f>
        <v>493.51112000000001</v>
      </c>
      <c r="J11" s="53" t="s">
        <v>69</v>
      </c>
      <c r="K11" s="52">
        <f>0.7405986*1000</f>
        <v>740.59860000000003</v>
      </c>
      <c r="L11" s="53" t="s">
        <v>69</v>
      </c>
      <c r="M11" s="52" t="s">
        <v>69</v>
      </c>
      <c r="N11" s="52" t="s">
        <v>69</v>
      </c>
      <c r="O11" s="52" t="s">
        <v>69</v>
      </c>
      <c r="P11" s="52" t="s">
        <v>69</v>
      </c>
      <c r="Q11" s="52" t="s">
        <v>69</v>
      </c>
      <c r="R11" s="52" t="s">
        <v>69</v>
      </c>
      <c r="S11" s="52" t="s">
        <v>69</v>
      </c>
      <c r="T11" s="52" t="s">
        <v>69</v>
      </c>
      <c r="U11" s="52" t="s">
        <v>69</v>
      </c>
      <c r="V11" s="52" t="s">
        <v>69</v>
      </c>
      <c r="W11" s="52" t="s">
        <v>69</v>
      </c>
      <c r="X11" s="52" t="s">
        <v>69</v>
      </c>
      <c r="Y11" s="52" t="s">
        <v>69</v>
      </c>
      <c r="Z11" s="52" t="s">
        <v>69</v>
      </c>
      <c r="AA11" s="52" t="s">
        <v>69</v>
      </c>
      <c r="AB11" s="52" t="s">
        <v>69</v>
      </c>
      <c r="AC11" s="52">
        <f>0.1823334168*1000</f>
        <v>182.33341680000001</v>
      </c>
      <c r="AD11" s="52" t="s">
        <v>69</v>
      </c>
      <c r="AE11" s="52" t="s">
        <v>69</v>
      </c>
      <c r="AF11" s="52" t="s">
        <v>69</v>
      </c>
      <c r="AG11" s="52" t="s">
        <v>69</v>
      </c>
      <c r="AH11" s="52" t="s">
        <v>69</v>
      </c>
      <c r="AI11" s="52">
        <f>0.0691803432*1000</f>
        <v>69.180343199999996</v>
      </c>
      <c r="AJ11" s="52"/>
      <c r="AK11" s="52">
        <f>0.011263900645*1000</f>
        <v>11.263900645</v>
      </c>
      <c r="AL11" s="52" t="s">
        <v>69</v>
      </c>
      <c r="AM11" s="52" t="s">
        <v>69</v>
      </c>
      <c r="AN11" s="52" t="s">
        <v>69</v>
      </c>
      <c r="AO11" s="52" t="s">
        <v>69</v>
      </c>
      <c r="AP11" s="52" t="s">
        <v>69</v>
      </c>
      <c r="AQ11" s="52">
        <f>0.6216240308*1000</f>
        <v>621.6240307999999</v>
      </c>
      <c r="AR11" s="53" t="s">
        <v>69</v>
      </c>
      <c r="AS11" s="52">
        <f>0.1656943692*1000</f>
        <v>165.69436919999998</v>
      </c>
      <c r="AT11" s="53" t="s">
        <v>69</v>
      </c>
      <c r="AU11" s="52" t="s">
        <v>69</v>
      </c>
      <c r="AV11" s="53" t="s">
        <v>69</v>
      </c>
      <c r="AW11" s="52" t="s">
        <v>69</v>
      </c>
      <c r="AX11" s="53" t="s">
        <v>69</v>
      </c>
      <c r="AY11" s="52" t="s">
        <v>69</v>
      </c>
      <c r="AZ11" s="53" t="s">
        <v>69</v>
      </c>
      <c r="BA11" s="52" t="s">
        <v>69</v>
      </c>
      <c r="BB11" s="55" t="s">
        <v>69</v>
      </c>
      <c r="BC11" s="52" t="s">
        <v>69</v>
      </c>
      <c r="BD11" s="55" t="s">
        <v>69</v>
      </c>
      <c r="BE11" s="55" t="s">
        <v>69</v>
      </c>
      <c r="BF11" s="55" t="s">
        <v>69</v>
      </c>
      <c r="BG11" s="55" t="s">
        <v>69</v>
      </c>
      <c r="BH11" s="55" t="s">
        <v>69</v>
      </c>
      <c r="BI11" s="55" t="s">
        <v>69</v>
      </c>
      <c r="BJ11" s="55" t="s">
        <v>69</v>
      </c>
      <c r="BK11" s="55" t="s">
        <v>69</v>
      </c>
      <c r="BL11" s="55" t="s">
        <v>69</v>
      </c>
      <c r="BM11" s="55" t="s">
        <v>69</v>
      </c>
      <c r="BN11" s="55" t="s">
        <v>69</v>
      </c>
      <c r="BO11" s="55" t="s">
        <v>69</v>
      </c>
      <c r="BP11" s="55" t="s">
        <v>69</v>
      </c>
      <c r="BQ11" s="53" t="s">
        <v>78</v>
      </c>
    </row>
    <row r="12" spans="1:69" s="19" customFormat="1" x14ac:dyDescent="0.25">
      <c r="A12" s="52">
        <v>6</v>
      </c>
      <c r="B12" s="3"/>
      <c r="C12" s="41">
        <v>1</v>
      </c>
      <c r="D12" s="3" t="s">
        <v>58</v>
      </c>
      <c r="E12" s="52">
        <f>0.00000068036*1000</f>
        <v>6.8036000000000008E-4</v>
      </c>
      <c r="F12" s="52" t="s">
        <v>69</v>
      </c>
      <c r="G12" s="52" t="s">
        <v>69</v>
      </c>
      <c r="H12" s="53" t="s">
        <v>69</v>
      </c>
      <c r="I12" s="52" t="s">
        <v>69</v>
      </c>
      <c r="J12" s="53" t="s">
        <v>69</v>
      </c>
      <c r="K12" s="52">
        <f>0.00000289964*1000</f>
        <v>2.8996400000000002E-3</v>
      </c>
      <c r="L12" s="53" t="s">
        <v>69</v>
      </c>
      <c r="M12" s="52" t="s">
        <v>69</v>
      </c>
      <c r="N12" s="52" t="s">
        <v>69</v>
      </c>
      <c r="O12" s="52" t="s">
        <v>69</v>
      </c>
      <c r="P12" s="52" t="s">
        <v>69</v>
      </c>
      <c r="Q12" s="52" t="s">
        <v>69</v>
      </c>
      <c r="R12" s="52" t="s">
        <v>69</v>
      </c>
      <c r="S12" s="52" t="s">
        <v>69</v>
      </c>
      <c r="T12" s="52" t="s">
        <v>69</v>
      </c>
      <c r="U12" s="52" t="s">
        <v>69</v>
      </c>
      <c r="V12" s="52" t="s">
        <v>69</v>
      </c>
      <c r="W12" s="52" t="s">
        <v>69</v>
      </c>
      <c r="X12" s="52" t="s">
        <v>69</v>
      </c>
      <c r="Y12" s="52" t="s">
        <v>69</v>
      </c>
      <c r="Z12" s="52" t="s">
        <v>69</v>
      </c>
      <c r="AA12" s="52" t="s">
        <v>69</v>
      </c>
      <c r="AB12" s="52" t="s">
        <v>69</v>
      </c>
      <c r="AC12" s="52" t="s">
        <v>69</v>
      </c>
      <c r="AD12" s="52" t="s">
        <v>69</v>
      </c>
      <c r="AE12" s="52" t="s">
        <v>69</v>
      </c>
      <c r="AF12" s="52" t="s">
        <v>69</v>
      </c>
      <c r="AG12" s="52" t="s">
        <v>69</v>
      </c>
      <c r="AH12" s="52" t="s">
        <v>69</v>
      </c>
      <c r="AI12" s="52" t="s">
        <v>69</v>
      </c>
      <c r="AJ12" s="52" t="s">
        <v>69</v>
      </c>
      <c r="AK12" s="52"/>
      <c r="AL12" s="52" t="s">
        <v>69</v>
      </c>
      <c r="AM12" s="52" t="s">
        <v>69</v>
      </c>
      <c r="AN12" s="52" t="s">
        <v>69</v>
      </c>
      <c r="AO12" s="52" t="s">
        <v>69</v>
      </c>
      <c r="AP12" s="52" t="s">
        <v>69</v>
      </c>
      <c r="AQ12" s="52" t="s">
        <v>69</v>
      </c>
      <c r="AR12" s="53" t="s">
        <v>69</v>
      </c>
      <c r="AS12" s="52" t="s">
        <v>69</v>
      </c>
      <c r="AT12" s="53" t="s">
        <v>69</v>
      </c>
      <c r="AU12" s="52" t="s">
        <v>69</v>
      </c>
      <c r="AV12" s="53" t="s">
        <v>69</v>
      </c>
      <c r="AW12" s="52" t="s">
        <v>69</v>
      </c>
      <c r="AX12" s="53" t="s">
        <v>69</v>
      </c>
      <c r="AY12" s="52" t="s">
        <v>69</v>
      </c>
      <c r="AZ12" s="53" t="s">
        <v>69</v>
      </c>
      <c r="BA12" s="52" t="s">
        <v>69</v>
      </c>
      <c r="BB12" s="55" t="s">
        <v>69</v>
      </c>
      <c r="BC12" s="52" t="s">
        <v>69</v>
      </c>
      <c r="BD12" s="55" t="s">
        <v>69</v>
      </c>
      <c r="BE12" s="55" t="s">
        <v>69</v>
      </c>
      <c r="BF12" s="55" t="s">
        <v>69</v>
      </c>
      <c r="BG12" s="55" t="s">
        <v>69</v>
      </c>
      <c r="BH12" s="55" t="s">
        <v>69</v>
      </c>
      <c r="BI12" s="55" t="s">
        <v>69</v>
      </c>
      <c r="BJ12" s="55" t="s">
        <v>69</v>
      </c>
      <c r="BK12" s="55" t="s">
        <v>69</v>
      </c>
      <c r="BL12" s="55" t="s">
        <v>69</v>
      </c>
      <c r="BM12" s="55" t="s">
        <v>69</v>
      </c>
      <c r="BN12" s="55" t="s">
        <v>69</v>
      </c>
      <c r="BO12" s="55" t="s">
        <v>69</v>
      </c>
      <c r="BP12" s="55" t="s">
        <v>69</v>
      </c>
      <c r="BQ12" s="53" t="s">
        <v>78</v>
      </c>
    </row>
    <row r="13" spans="1:69" s="19" customFormat="1" ht="30" x14ac:dyDescent="0.25">
      <c r="A13" s="52">
        <v>7</v>
      </c>
      <c r="B13" s="3" t="s">
        <v>61</v>
      </c>
      <c r="C13" s="52">
        <v>2</v>
      </c>
      <c r="D13" s="3" t="s">
        <v>60</v>
      </c>
      <c r="E13" s="52" t="s">
        <v>69</v>
      </c>
      <c r="F13" s="52" t="s">
        <v>69</v>
      </c>
      <c r="G13" s="52" t="s">
        <v>69</v>
      </c>
      <c r="H13" s="53" t="s">
        <v>69</v>
      </c>
      <c r="I13" s="52" t="s">
        <v>69</v>
      </c>
      <c r="J13" s="53" t="s">
        <v>69</v>
      </c>
      <c r="K13" s="52" t="s">
        <v>69</v>
      </c>
      <c r="L13" s="53" t="s">
        <v>69</v>
      </c>
      <c r="M13" s="52" t="s">
        <v>69</v>
      </c>
      <c r="N13" s="52" t="s">
        <v>69</v>
      </c>
      <c r="O13" s="52" t="s">
        <v>69</v>
      </c>
      <c r="P13" s="52" t="s">
        <v>69</v>
      </c>
      <c r="Q13" s="52" t="s">
        <v>69</v>
      </c>
      <c r="R13" s="52" t="s">
        <v>69</v>
      </c>
      <c r="S13" s="52" t="s">
        <v>69</v>
      </c>
      <c r="T13" s="52" t="s">
        <v>69</v>
      </c>
      <c r="U13" s="52" t="s">
        <v>69</v>
      </c>
      <c r="V13" s="52" t="s">
        <v>69</v>
      </c>
      <c r="W13" s="52" t="s">
        <v>69</v>
      </c>
      <c r="X13" s="52" t="s">
        <v>69</v>
      </c>
      <c r="Y13" s="52" t="s">
        <v>69</v>
      </c>
      <c r="Z13" s="52" t="s">
        <v>69</v>
      </c>
      <c r="AA13" s="52" t="s">
        <v>69</v>
      </c>
      <c r="AB13" s="52" t="s">
        <v>69</v>
      </c>
      <c r="AC13" s="52" t="s">
        <v>69</v>
      </c>
      <c r="AD13" s="52" t="s">
        <v>69</v>
      </c>
      <c r="AE13" s="52" t="s">
        <v>69</v>
      </c>
      <c r="AF13" s="52" t="s">
        <v>69</v>
      </c>
      <c r="AG13" s="52" t="s">
        <v>69</v>
      </c>
      <c r="AH13" s="52" t="s">
        <v>69</v>
      </c>
      <c r="AI13" s="52" t="s">
        <v>69</v>
      </c>
      <c r="AJ13" s="52" t="s">
        <v>69</v>
      </c>
      <c r="AK13" s="52"/>
      <c r="AL13" s="52" t="s">
        <v>69</v>
      </c>
      <c r="AM13" s="52" t="s">
        <v>69</v>
      </c>
      <c r="AN13" s="52" t="s">
        <v>69</v>
      </c>
      <c r="AO13" s="52" t="s">
        <v>69</v>
      </c>
      <c r="AP13" s="52" t="s">
        <v>69</v>
      </c>
      <c r="AQ13" s="52" t="s">
        <v>69</v>
      </c>
      <c r="AR13" s="53" t="s">
        <v>69</v>
      </c>
      <c r="AS13" s="52" t="s">
        <v>69</v>
      </c>
      <c r="AT13" s="53" t="s">
        <v>69</v>
      </c>
      <c r="AU13" s="52" t="s">
        <v>69</v>
      </c>
      <c r="AV13" s="53" t="s">
        <v>69</v>
      </c>
      <c r="AW13" s="52" t="s">
        <v>69</v>
      </c>
      <c r="AX13" s="53" t="s">
        <v>69</v>
      </c>
      <c r="AY13" s="52" t="s">
        <v>69</v>
      </c>
      <c r="AZ13" s="53" t="s">
        <v>69</v>
      </c>
      <c r="BA13" s="52" t="s">
        <v>69</v>
      </c>
      <c r="BB13" s="55" t="s">
        <v>69</v>
      </c>
      <c r="BC13" s="52" t="s">
        <v>69</v>
      </c>
      <c r="BD13" s="55" t="s">
        <v>69</v>
      </c>
      <c r="BE13" s="55" t="s">
        <v>69</v>
      </c>
      <c r="BF13" s="55" t="s">
        <v>69</v>
      </c>
      <c r="BG13" s="55" t="s">
        <v>69</v>
      </c>
      <c r="BH13" s="55" t="s">
        <v>69</v>
      </c>
      <c r="BI13" s="55" t="s">
        <v>69</v>
      </c>
      <c r="BJ13" s="55" t="s">
        <v>69</v>
      </c>
      <c r="BK13" s="55" t="s">
        <v>69</v>
      </c>
      <c r="BL13" s="55" t="s">
        <v>69</v>
      </c>
      <c r="BM13" s="55" t="s">
        <v>69</v>
      </c>
      <c r="BN13" s="55" t="s">
        <v>69</v>
      </c>
      <c r="BO13" s="55" t="s">
        <v>69</v>
      </c>
      <c r="BP13" s="55" t="s">
        <v>69</v>
      </c>
      <c r="BQ13" s="53" t="s">
        <v>78</v>
      </c>
    </row>
    <row r="14" spans="1:69" s="19" customFormat="1" ht="30" x14ac:dyDescent="0.25">
      <c r="A14" s="52">
        <v>8</v>
      </c>
      <c r="B14" s="3" t="s">
        <v>54</v>
      </c>
      <c r="C14" s="52">
        <v>2</v>
      </c>
      <c r="D14" s="3" t="s">
        <v>57</v>
      </c>
      <c r="E14" s="52" t="s">
        <v>69</v>
      </c>
      <c r="F14" s="52" t="s">
        <v>69</v>
      </c>
      <c r="G14" s="52" t="s">
        <v>69</v>
      </c>
      <c r="H14" s="53" t="s">
        <v>69</v>
      </c>
      <c r="I14" s="52" t="s">
        <v>69</v>
      </c>
      <c r="J14" s="53" t="s">
        <v>69</v>
      </c>
      <c r="K14" s="52" t="s">
        <v>69</v>
      </c>
      <c r="L14" s="53" t="s">
        <v>69</v>
      </c>
      <c r="M14" s="52" t="s">
        <v>69</v>
      </c>
      <c r="N14" s="52" t="s">
        <v>69</v>
      </c>
      <c r="O14" s="52" t="s">
        <v>69</v>
      </c>
      <c r="P14" s="52" t="s">
        <v>69</v>
      </c>
      <c r="Q14" s="52" t="s">
        <v>69</v>
      </c>
      <c r="R14" s="52" t="s">
        <v>69</v>
      </c>
      <c r="S14" s="52" t="s">
        <v>69</v>
      </c>
      <c r="T14" s="52" t="s">
        <v>69</v>
      </c>
      <c r="U14" s="52" t="s">
        <v>69</v>
      </c>
      <c r="V14" s="52" t="s">
        <v>69</v>
      </c>
      <c r="W14" s="52" t="s">
        <v>69</v>
      </c>
      <c r="X14" s="52" t="s">
        <v>69</v>
      </c>
      <c r="Y14" s="52" t="s">
        <v>69</v>
      </c>
      <c r="Z14" s="52" t="s">
        <v>69</v>
      </c>
      <c r="AA14" s="52" t="s">
        <v>69</v>
      </c>
      <c r="AB14" s="52" t="s">
        <v>69</v>
      </c>
      <c r="AC14" s="52" t="s">
        <v>69</v>
      </c>
      <c r="AD14" s="52" t="s">
        <v>69</v>
      </c>
      <c r="AE14" s="52" t="s">
        <v>69</v>
      </c>
      <c r="AF14" s="52" t="s">
        <v>69</v>
      </c>
      <c r="AG14" s="52" t="s">
        <v>69</v>
      </c>
      <c r="AH14" s="52" t="s">
        <v>69</v>
      </c>
      <c r="AI14" s="52" t="s">
        <v>69</v>
      </c>
      <c r="AJ14" s="52" t="s">
        <v>69</v>
      </c>
      <c r="AK14" s="52"/>
      <c r="AL14" s="52" t="s">
        <v>69</v>
      </c>
      <c r="AM14" s="52" t="s">
        <v>69</v>
      </c>
      <c r="AN14" s="52" t="s">
        <v>69</v>
      </c>
      <c r="AO14" s="52" t="s">
        <v>69</v>
      </c>
      <c r="AP14" s="52" t="s">
        <v>69</v>
      </c>
      <c r="AQ14" s="52" t="s">
        <v>69</v>
      </c>
      <c r="AR14" s="53" t="s">
        <v>69</v>
      </c>
      <c r="AS14" s="52" t="s">
        <v>69</v>
      </c>
      <c r="AT14" s="53" t="s">
        <v>69</v>
      </c>
      <c r="AU14" s="52" t="s">
        <v>69</v>
      </c>
      <c r="AV14" s="53" t="s">
        <v>69</v>
      </c>
      <c r="AW14" s="52" t="s">
        <v>69</v>
      </c>
      <c r="AX14" s="53" t="s">
        <v>69</v>
      </c>
      <c r="AY14" s="52" t="s">
        <v>69</v>
      </c>
      <c r="AZ14" s="53" t="s">
        <v>69</v>
      </c>
      <c r="BA14" s="52" t="s">
        <v>69</v>
      </c>
      <c r="BB14" s="55" t="s">
        <v>69</v>
      </c>
      <c r="BC14" s="52" t="s">
        <v>69</v>
      </c>
      <c r="BD14" s="55" t="s">
        <v>69</v>
      </c>
      <c r="BE14" s="55" t="s">
        <v>69</v>
      </c>
      <c r="BF14" s="55" t="s">
        <v>69</v>
      </c>
      <c r="BG14" s="55" t="s">
        <v>69</v>
      </c>
      <c r="BH14" s="55" t="s">
        <v>69</v>
      </c>
      <c r="BI14" s="55" t="s">
        <v>69</v>
      </c>
      <c r="BJ14" s="55" t="s">
        <v>69</v>
      </c>
      <c r="BK14" s="55" t="s">
        <v>69</v>
      </c>
      <c r="BL14" s="55" t="s">
        <v>69</v>
      </c>
      <c r="BM14" s="55" t="s">
        <v>69</v>
      </c>
      <c r="BN14" s="55" t="s">
        <v>69</v>
      </c>
      <c r="BO14" s="55" t="s">
        <v>69</v>
      </c>
      <c r="BP14" s="55" t="s">
        <v>69</v>
      </c>
      <c r="BQ14" s="53" t="s">
        <v>78</v>
      </c>
    </row>
    <row r="15" spans="1:69" s="19" customFormat="1" ht="60" x14ac:dyDescent="0.25">
      <c r="A15" s="52">
        <v>9</v>
      </c>
      <c r="B15" s="3"/>
      <c r="C15" s="53">
        <v>6</v>
      </c>
      <c r="D15" s="3" t="s">
        <v>76</v>
      </c>
      <c r="E15" s="52">
        <f>0.000115205*1000</f>
        <v>0.115205</v>
      </c>
      <c r="F15" s="52" t="s">
        <v>69</v>
      </c>
      <c r="G15" s="52">
        <f>0.000467*1000</f>
        <v>0.46700000000000003</v>
      </c>
      <c r="H15" s="53" t="s">
        <v>69</v>
      </c>
      <c r="I15" s="52">
        <f>0.000467*1000</f>
        <v>0.46700000000000003</v>
      </c>
      <c r="J15" s="53" t="s">
        <v>69</v>
      </c>
      <c r="K15" s="52">
        <f>0.000574695*1000</f>
        <v>0.57469499999999996</v>
      </c>
      <c r="L15" s="53" t="s">
        <v>69</v>
      </c>
      <c r="M15" s="52" t="s">
        <v>69</v>
      </c>
      <c r="N15" s="52" t="s">
        <v>69</v>
      </c>
      <c r="O15" s="52" t="s">
        <v>69</v>
      </c>
      <c r="P15" s="52" t="s">
        <v>69</v>
      </c>
      <c r="Q15" s="52" t="s">
        <v>69</v>
      </c>
      <c r="R15" s="52" t="s">
        <v>69</v>
      </c>
      <c r="S15" s="52" t="s">
        <v>69</v>
      </c>
      <c r="T15" s="52" t="s">
        <v>69</v>
      </c>
      <c r="U15" s="52" t="s">
        <v>69</v>
      </c>
      <c r="V15" s="52" t="s">
        <v>69</v>
      </c>
      <c r="W15" s="52" t="s">
        <v>69</v>
      </c>
      <c r="X15" s="52" t="s">
        <v>69</v>
      </c>
      <c r="Y15" s="52" t="s">
        <v>69</v>
      </c>
      <c r="Z15" s="52" t="s">
        <v>69</v>
      </c>
      <c r="AA15" s="52" t="s">
        <v>69</v>
      </c>
      <c r="AB15" s="52" t="s">
        <v>69</v>
      </c>
      <c r="AC15" s="52" t="s">
        <v>69</v>
      </c>
      <c r="AD15" s="52" t="s">
        <v>69</v>
      </c>
      <c r="AE15" s="52" t="s">
        <v>69</v>
      </c>
      <c r="AF15" s="52" t="s">
        <v>69</v>
      </c>
      <c r="AG15" s="52" t="s">
        <v>69</v>
      </c>
      <c r="AH15" s="52" t="s">
        <v>69</v>
      </c>
      <c r="AI15" s="52" t="s">
        <v>69</v>
      </c>
      <c r="AJ15" s="52" t="s">
        <v>69</v>
      </c>
      <c r="AK15" s="52"/>
      <c r="AL15" s="52" t="s">
        <v>69</v>
      </c>
      <c r="AM15" s="52" t="s">
        <v>69</v>
      </c>
      <c r="AN15" s="52" t="s">
        <v>69</v>
      </c>
      <c r="AO15" s="52" t="s">
        <v>69</v>
      </c>
      <c r="AP15" s="52" t="s">
        <v>69</v>
      </c>
      <c r="AQ15" s="52">
        <f>0.000162755*1000</f>
        <v>0.16275499999999998</v>
      </c>
      <c r="AR15" s="53" t="s">
        <v>69</v>
      </c>
      <c r="AS15" s="52">
        <f>0.000252245*1000</f>
        <v>0.252245</v>
      </c>
      <c r="AT15" s="53" t="s">
        <v>69</v>
      </c>
      <c r="AU15" s="52" t="s">
        <v>69</v>
      </c>
      <c r="AV15" s="53" t="s">
        <v>69</v>
      </c>
      <c r="AW15" s="52" t="s">
        <v>69</v>
      </c>
      <c r="AX15" s="53" t="s">
        <v>69</v>
      </c>
      <c r="AY15" s="52" t="s">
        <v>69</v>
      </c>
      <c r="AZ15" s="53" t="s">
        <v>69</v>
      </c>
      <c r="BA15" s="52" t="s">
        <v>69</v>
      </c>
      <c r="BB15" s="55" t="s">
        <v>69</v>
      </c>
      <c r="BC15" s="52" t="s">
        <v>69</v>
      </c>
      <c r="BD15" s="55" t="s">
        <v>69</v>
      </c>
      <c r="BE15" s="55" t="s">
        <v>69</v>
      </c>
      <c r="BF15" s="55" t="s">
        <v>69</v>
      </c>
      <c r="BG15" s="55" t="s">
        <v>69</v>
      </c>
      <c r="BH15" s="55" t="s">
        <v>69</v>
      </c>
      <c r="BI15" s="55" t="s">
        <v>69</v>
      </c>
      <c r="BJ15" s="55" t="s">
        <v>69</v>
      </c>
      <c r="BK15" s="55" t="s">
        <v>69</v>
      </c>
      <c r="BL15" s="55" t="s">
        <v>69</v>
      </c>
      <c r="BM15" s="55" t="s">
        <v>69</v>
      </c>
      <c r="BN15" s="55" t="s">
        <v>69</v>
      </c>
      <c r="BO15" s="55" t="s">
        <v>69</v>
      </c>
      <c r="BP15" s="55" t="s">
        <v>69</v>
      </c>
      <c r="BQ15" s="53" t="s">
        <v>78</v>
      </c>
    </row>
    <row r="16" spans="1:69" s="19" customFormat="1" x14ac:dyDescent="0.25">
      <c r="A16" s="3"/>
      <c r="B16" s="3"/>
      <c r="C16" s="5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3:3" s="19" customFormat="1" x14ac:dyDescent="0.25">
      <c r="C17" s="42"/>
    </row>
    <row r="18" spans="3:3" s="19" customFormat="1" x14ac:dyDescent="0.25">
      <c r="C18" s="42"/>
    </row>
    <row r="19" spans="3:3" s="19" customFormat="1" x14ac:dyDescent="0.25">
      <c r="C19" s="42"/>
    </row>
    <row r="20" spans="3:3" s="19" customFormat="1" x14ac:dyDescent="0.25">
      <c r="C20" s="42"/>
    </row>
    <row r="21" spans="3:3" s="19" customFormat="1" x14ac:dyDescent="0.25">
      <c r="C21" s="42"/>
    </row>
    <row r="22" spans="3:3" s="19" customFormat="1" x14ac:dyDescent="0.25">
      <c r="C22" s="42"/>
    </row>
    <row r="23" spans="3:3" s="19" customFormat="1" x14ac:dyDescent="0.25">
      <c r="C23" s="42"/>
    </row>
    <row r="24" spans="3:3" s="19" customFormat="1" x14ac:dyDescent="0.25">
      <c r="C24" s="42"/>
    </row>
    <row r="25" spans="3:3" s="19" customFormat="1" x14ac:dyDescent="0.25">
      <c r="C25" s="42"/>
    </row>
    <row r="26" spans="3:3" s="19" customFormat="1" x14ac:dyDescent="0.25">
      <c r="C26" s="42"/>
    </row>
    <row r="27" spans="3:3" s="19" customFormat="1" x14ac:dyDescent="0.25">
      <c r="C27" s="42"/>
    </row>
    <row r="28" spans="3:3" s="19" customFormat="1" x14ac:dyDescent="0.25">
      <c r="C28" s="42"/>
    </row>
    <row r="29" spans="3:3" s="19" customFormat="1" x14ac:dyDescent="0.25">
      <c r="C29" s="42"/>
    </row>
    <row r="30" spans="3:3" s="19" customFormat="1" x14ac:dyDescent="0.25">
      <c r="C30" s="42"/>
    </row>
    <row r="31" spans="3:3" s="19" customFormat="1" x14ac:dyDescent="0.25">
      <c r="C31" s="42"/>
    </row>
    <row r="32" spans="3:3" s="19" customFormat="1" x14ac:dyDescent="0.25">
      <c r="C32" s="42"/>
    </row>
    <row r="33" spans="3:3" s="19" customFormat="1" x14ac:dyDescent="0.25">
      <c r="C33" s="42"/>
    </row>
    <row r="34" spans="3:3" s="19" customFormat="1" x14ac:dyDescent="0.25">
      <c r="C34" s="42"/>
    </row>
    <row r="35" spans="3:3" s="19" customFormat="1" x14ac:dyDescent="0.25">
      <c r="C35" s="42"/>
    </row>
    <row r="36" spans="3:3" s="19" customFormat="1" x14ac:dyDescent="0.25">
      <c r="C36" s="42"/>
    </row>
    <row r="37" spans="3:3" s="19" customFormat="1" x14ac:dyDescent="0.25">
      <c r="C37" s="42"/>
    </row>
    <row r="38" spans="3:3" s="19" customFormat="1" x14ac:dyDescent="0.25">
      <c r="C38" s="42"/>
    </row>
    <row r="39" spans="3:3" s="19" customFormat="1" x14ac:dyDescent="0.25">
      <c r="C39" s="42"/>
    </row>
    <row r="40" spans="3:3" s="19" customFormat="1" x14ac:dyDescent="0.25">
      <c r="C40" s="42"/>
    </row>
    <row r="41" spans="3:3" s="19" customFormat="1" x14ac:dyDescent="0.25">
      <c r="C41" s="42"/>
    </row>
    <row r="42" spans="3:3" s="19" customFormat="1" x14ac:dyDescent="0.25">
      <c r="C42" s="42"/>
    </row>
    <row r="43" spans="3:3" s="19" customFormat="1" x14ac:dyDescent="0.25">
      <c r="C43" s="42"/>
    </row>
    <row r="44" spans="3:3" s="19" customFormat="1" x14ac:dyDescent="0.25">
      <c r="C44" s="42"/>
    </row>
    <row r="45" spans="3:3" s="19" customFormat="1" x14ac:dyDescent="0.25">
      <c r="C45" s="42"/>
    </row>
    <row r="46" spans="3:3" s="19" customFormat="1" x14ac:dyDescent="0.25">
      <c r="C46" s="42"/>
    </row>
    <row r="47" spans="3:3" s="19" customFormat="1" x14ac:dyDescent="0.25">
      <c r="C47" s="42"/>
    </row>
    <row r="48" spans="3:3" s="19" customFormat="1" x14ac:dyDescent="0.25">
      <c r="C48" s="42"/>
    </row>
    <row r="49" spans="3:3" s="19" customFormat="1" x14ac:dyDescent="0.25">
      <c r="C49" s="42"/>
    </row>
    <row r="50" spans="3:3" s="19" customFormat="1" x14ac:dyDescent="0.25">
      <c r="C50" s="42"/>
    </row>
    <row r="51" spans="3:3" s="19" customFormat="1" x14ac:dyDescent="0.25">
      <c r="C51" s="42"/>
    </row>
    <row r="52" spans="3:3" s="19" customFormat="1" x14ac:dyDescent="0.25">
      <c r="C52" s="42"/>
    </row>
    <row r="53" spans="3:3" s="19" customFormat="1" x14ac:dyDescent="0.25">
      <c r="C53" s="42"/>
    </row>
    <row r="54" spans="3:3" s="19" customFormat="1" x14ac:dyDescent="0.25">
      <c r="C54" s="42"/>
    </row>
    <row r="55" spans="3:3" s="19" customFormat="1" x14ac:dyDescent="0.25">
      <c r="C55" s="42"/>
    </row>
    <row r="56" spans="3:3" s="19" customFormat="1" x14ac:dyDescent="0.25">
      <c r="C56" s="42"/>
    </row>
    <row r="57" spans="3:3" s="19" customFormat="1" x14ac:dyDescent="0.25">
      <c r="C57" s="42"/>
    </row>
    <row r="58" spans="3:3" s="19" customFormat="1" x14ac:dyDescent="0.25">
      <c r="C58" s="42"/>
    </row>
    <row r="59" spans="3:3" s="19" customFormat="1" x14ac:dyDescent="0.25">
      <c r="C59" s="42"/>
    </row>
    <row r="60" spans="3:3" s="19" customFormat="1" x14ac:dyDescent="0.25">
      <c r="C60" s="42"/>
    </row>
    <row r="61" spans="3:3" s="19" customFormat="1" x14ac:dyDescent="0.25">
      <c r="C61" s="42"/>
    </row>
    <row r="62" spans="3:3" s="19" customFormat="1" x14ac:dyDescent="0.25">
      <c r="C62" s="42"/>
    </row>
    <row r="63" spans="3:3" s="19" customFormat="1" x14ac:dyDescent="0.25">
      <c r="C63" s="42"/>
    </row>
    <row r="64" spans="3:3" s="19" customFormat="1" x14ac:dyDescent="0.25">
      <c r="C64" s="42"/>
    </row>
    <row r="65" spans="3:3" s="19" customFormat="1" x14ac:dyDescent="0.25">
      <c r="C65" s="42"/>
    </row>
    <row r="66" spans="3:3" s="19" customFormat="1" x14ac:dyDescent="0.25">
      <c r="C66" s="42"/>
    </row>
    <row r="67" spans="3:3" s="19" customFormat="1" x14ac:dyDescent="0.25">
      <c r="C67" s="42"/>
    </row>
    <row r="68" spans="3:3" s="19" customFormat="1" x14ac:dyDescent="0.25">
      <c r="C68" s="42"/>
    </row>
    <row r="69" spans="3:3" s="19" customFormat="1" x14ac:dyDescent="0.25">
      <c r="C69" s="42"/>
    </row>
    <row r="70" spans="3:3" s="19" customFormat="1" x14ac:dyDescent="0.25">
      <c r="C70" s="42"/>
    </row>
    <row r="71" spans="3:3" s="19" customFormat="1" x14ac:dyDescent="0.25">
      <c r="C71" s="42"/>
    </row>
    <row r="72" spans="3:3" s="19" customFormat="1" x14ac:dyDescent="0.25">
      <c r="C72" s="42"/>
    </row>
    <row r="73" spans="3:3" s="19" customFormat="1" x14ac:dyDescent="0.25">
      <c r="C73" s="42"/>
    </row>
    <row r="74" spans="3:3" s="19" customFormat="1" x14ac:dyDescent="0.25">
      <c r="C74" s="42"/>
    </row>
    <row r="75" spans="3:3" s="19" customFormat="1" x14ac:dyDescent="0.25">
      <c r="C75" s="42"/>
    </row>
    <row r="76" spans="3:3" s="19" customFormat="1" x14ac:dyDescent="0.25">
      <c r="C76" s="42"/>
    </row>
    <row r="77" spans="3:3" s="19" customFormat="1" x14ac:dyDescent="0.25">
      <c r="C77" s="42"/>
    </row>
    <row r="78" spans="3:3" s="19" customFormat="1" x14ac:dyDescent="0.25">
      <c r="C78" s="42"/>
    </row>
    <row r="79" spans="3:3" s="19" customFormat="1" x14ac:dyDescent="0.25">
      <c r="C79" s="42"/>
    </row>
    <row r="80" spans="3:3" s="19" customFormat="1" x14ac:dyDescent="0.25">
      <c r="C80" s="42"/>
    </row>
    <row r="81" spans="3:3" s="19" customFormat="1" x14ac:dyDescent="0.25">
      <c r="C81" s="42"/>
    </row>
    <row r="82" spans="3:3" s="19" customFormat="1" x14ac:dyDescent="0.25">
      <c r="C82" s="42"/>
    </row>
    <row r="83" spans="3:3" s="19" customFormat="1" x14ac:dyDescent="0.25">
      <c r="C83" s="42"/>
    </row>
    <row r="84" spans="3:3" s="19" customFormat="1" x14ac:dyDescent="0.25">
      <c r="C84" s="42"/>
    </row>
    <row r="85" spans="3:3" s="19" customFormat="1" x14ac:dyDescent="0.25">
      <c r="C85" s="42"/>
    </row>
    <row r="86" spans="3:3" s="19" customFormat="1" x14ac:dyDescent="0.25">
      <c r="C86" s="42"/>
    </row>
    <row r="87" spans="3:3" s="19" customFormat="1" x14ac:dyDescent="0.25">
      <c r="C87" s="42"/>
    </row>
    <row r="88" spans="3:3" s="19" customFormat="1" x14ac:dyDescent="0.25">
      <c r="C88" s="42"/>
    </row>
    <row r="89" spans="3:3" s="19" customFormat="1" x14ac:dyDescent="0.25">
      <c r="C89" s="42"/>
    </row>
    <row r="90" spans="3:3" s="19" customFormat="1" x14ac:dyDescent="0.25">
      <c r="C90" s="42"/>
    </row>
    <row r="91" spans="3:3" s="19" customFormat="1" x14ac:dyDescent="0.25">
      <c r="C91" s="42"/>
    </row>
    <row r="92" spans="3:3" s="19" customFormat="1" x14ac:dyDescent="0.25">
      <c r="C92" s="42"/>
    </row>
    <row r="93" spans="3:3" s="19" customFormat="1" x14ac:dyDescent="0.25">
      <c r="C93" s="42"/>
    </row>
    <row r="94" spans="3:3" s="19" customFormat="1" x14ac:dyDescent="0.25">
      <c r="C94" s="42"/>
    </row>
    <row r="95" spans="3:3" s="19" customFormat="1" x14ac:dyDescent="0.25">
      <c r="C95" s="42"/>
    </row>
    <row r="96" spans="3:3" s="19" customFormat="1" x14ac:dyDescent="0.25">
      <c r="C96" s="42"/>
    </row>
    <row r="97" spans="3:3" s="19" customFormat="1" x14ac:dyDescent="0.25">
      <c r="C97" s="42"/>
    </row>
    <row r="98" spans="3:3" s="19" customFormat="1" x14ac:dyDescent="0.25">
      <c r="C98" s="42"/>
    </row>
    <row r="99" spans="3:3" s="19" customFormat="1" x14ac:dyDescent="0.25">
      <c r="C99" s="42"/>
    </row>
    <row r="100" spans="3:3" s="19" customFormat="1" x14ac:dyDescent="0.25">
      <c r="C100" s="42"/>
    </row>
    <row r="101" spans="3:3" s="19" customFormat="1" x14ac:dyDescent="0.25">
      <c r="C101" s="42"/>
    </row>
    <row r="102" spans="3:3" s="19" customFormat="1" x14ac:dyDescent="0.25">
      <c r="C102" s="42"/>
    </row>
    <row r="103" spans="3:3" s="19" customFormat="1" x14ac:dyDescent="0.25">
      <c r="C103" s="42"/>
    </row>
    <row r="104" spans="3:3" s="19" customFormat="1" x14ac:dyDescent="0.25">
      <c r="C104" s="42"/>
    </row>
    <row r="105" spans="3:3" s="19" customFormat="1" x14ac:dyDescent="0.25">
      <c r="C105" s="42"/>
    </row>
    <row r="106" spans="3:3" s="19" customFormat="1" x14ac:dyDescent="0.25">
      <c r="C106" s="42"/>
    </row>
    <row r="107" spans="3:3" s="19" customFormat="1" x14ac:dyDescent="0.25">
      <c r="C107" s="42"/>
    </row>
    <row r="108" spans="3:3" s="19" customFormat="1" x14ac:dyDescent="0.25">
      <c r="C108" s="42"/>
    </row>
    <row r="109" spans="3:3" s="19" customFormat="1" x14ac:dyDescent="0.25">
      <c r="C109" s="42"/>
    </row>
    <row r="110" spans="3:3" s="19" customFormat="1" x14ac:dyDescent="0.25">
      <c r="C110" s="42"/>
    </row>
    <row r="111" spans="3:3" s="19" customFormat="1" x14ac:dyDescent="0.25">
      <c r="C111" s="42"/>
    </row>
    <row r="112" spans="3:3" s="19" customFormat="1" x14ac:dyDescent="0.25">
      <c r="C112" s="42"/>
    </row>
    <row r="113" spans="3:3" s="19" customFormat="1" x14ac:dyDescent="0.25">
      <c r="C113" s="42"/>
    </row>
    <row r="114" spans="3:3" s="19" customFormat="1" x14ac:dyDescent="0.25">
      <c r="C114" s="42"/>
    </row>
    <row r="115" spans="3:3" s="19" customFormat="1" x14ac:dyDescent="0.25">
      <c r="C115" s="42"/>
    </row>
    <row r="116" spans="3:3" s="19" customFormat="1" x14ac:dyDescent="0.25">
      <c r="C116" s="42"/>
    </row>
    <row r="117" spans="3:3" s="19" customFormat="1" x14ac:dyDescent="0.25">
      <c r="C117" s="42"/>
    </row>
    <row r="118" spans="3:3" s="19" customFormat="1" x14ac:dyDescent="0.25">
      <c r="C118" s="42"/>
    </row>
    <row r="119" spans="3:3" s="19" customFormat="1" x14ac:dyDescent="0.25">
      <c r="C119" s="42"/>
    </row>
    <row r="120" spans="3:3" s="19" customFormat="1" x14ac:dyDescent="0.25">
      <c r="C120" s="42"/>
    </row>
    <row r="121" spans="3:3" s="19" customFormat="1" x14ac:dyDescent="0.25">
      <c r="C121" s="42"/>
    </row>
    <row r="122" spans="3:3" s="19" customFormat="1" x14ac:dyDescent="0.25">
      <c r="C122" s="42"/>
    </row>
    <row r="123" spans="3:3" s="19" customFormat="1" x14ac:dyDescent="0.25">
      <c r="C123" s="42"/>
    </row>
    <row r="124" spans="3:3" s="19" customFormat="1" x14ac:dyDescent="0.25">
      <c r="C124" s="42"/>
    </row>
    <row r="125" spans="3:3" s="19" customFormat="1" x14ac:dyDescent="0.25">
      <c r="C125" s="42"/>
    </row>
    <row r="126" spans="3:3" s="19" customFormat="1" x14ac:dyDescent="0.25">
      <c r="C126" s="42"/>
    </row>
    <row r="127" spans="3:3" s="19" customFormat="1" x14ac:dyDescent="0.25">
      <c r="C127" s="42"/>
    </row>
    <row r="128" spans="3:3" s="19" customFormat="1" x14ac:dyDescent="0.25">
      <c r="C128" s="42"/>
    </row>
    <row r="129" spans="3:3" s="19" customFormat="1" x14ac:dyDescent="0.25">
      <c r="C129" s="42"/>
    </row>
    <row r="130" spans="3:3" s="19" customFormat="1" x14ac:dyDescent="0.25">
      <c r="C130" s="42"/>
    </row>
    <row r="131" spans="3:3" s="19" customFormat="1" x14ac:dyDescent="0.25">
      <c r="C131" s="42"/>
    </row>
    <row r="132" spans="3:3" s="19" customFormat="1" x14ac:dyDescent="0.25">
      <c r="C132" s="42"/>
    </row>
    <row r="133" spans="3:3" s="19" customFormat="1" x14ac:dyDescent="0.25">
      <c r="C133" s="42"/>
    </row>
    <row r="134" spans="3:3" s="19" customFormat="1" x14ac:dyDescent="0.25">
      <c r="C134" s="42"/>
    </row>
    <row r="135" spans="3:3" s="19" customFormat="1" x14ac:dyDescent="0.25">
      <c r="C135" s="42"/>
    </row>
    <row r="136" spans="3:3" s="19" customFormat="1" x14ac:dyDescent="0.25">
      <c r="C136" s="42"/>
    </row>
    <row r="137" spans="3:3" s="19" customFormat="1" x14ac:dyDescent="0.25">
      <c r="C137" s="42"/>
    </row>
    <row r="138" spans="3:3" s="19" customFormat="1" x14ac:dyDescent="0.25">
      <c r="C138" s="42"/>
    </row>
    <row r="139" spans="3:3" s="19" customFormat="1" x14ac:dyDescent="0.25">
      <c r="C139" s="42"/>
    </row>
    <row r="140" spans="3:3" s="19" customFormat="1" x14ac:dyDescent="0.25">
      <c r="C140" s="42"/>
    </row>
    <row r="141" spans="3:3" s="19" customFormat="1" x14ac:dyDescent="0.25">
      <c r="C141" s="42"/>
    </row>
    <row r="142" spans="3:3" s="19" customFormat="1" x14ac:dyDescent="0.25">
      <c r="C142" s="42"/>
    </row>
    <row r="143" spans="3:3" s="19" customFormat="1" x14ac:dyDescent="0.25">
      <c r="C143" s="42"/>
    </row>
    <row r="144" spans="3:3" s="19" customFormat="1" x14ac:dyDescent="0.25">
      <c r="C144" s="42"/>
    </row>
    <row r="145" spans="3:3" s="19" customFormat="1" x14ac:dyDescent="0.25">
      <c r="C145" s="42"/>
    </row>
    <row r="146" spans="3:3" s="19" customFormat="1" x14ac:dyDescent="0.25">
      <c r="C146" s="42"/>
    </row>
    <row r="147" spans="3:3" s="19" customFormat="1" x14ac:dyDescent="0.25">
      <c r="C147" s="42"/>
    </row>
    <row r="148" spans="3:3" s="19" customFormat="1" x14ac:dyDescent="0.25">
      <c r="C148" s="42"/>
    </row>
    <row r="149" spans="3:3" s="19" customFormat="1" x14ac:dyDescent="0.25">
      <c r="C149" s="42"/>
    </row>
    <row r="150" spans="3:3" s="19" customFormat="1" x14ac:dyDescent="0.25">
      <c r="C150" s="42"/>
    </row>
    <row r="151" spans="3:3" s="19" customFormat="1" x14ac:dyDescent="0.25">
      <c r="C151" s="42"/>
    </row>
    <row r="152" spans="3:3" s="19" customFormat="1" x14ac:dyDescent="0.25">
      <c r="C152" s="42"/>
    </row>
    <row r="153" spans="3:3" s="19" customFormat="1" x14ac:dyDescent="0.25">
      <c r="C153" s="42"/>
    </row>
    <row r="154" spans="3:3" s="19" customFormat="1" x14ac:dyDescent="0.25">
      <c r="C154" s="42"/>
    </row>
    <row r="155" spans="3:3" s="19" customFormat="1" x14ac:dyDescent="0.25">
      <c r="C155" s="42"/>
    </row>
    <row r="156" spans="3:3" s="19" customFormat="1" x14ac:dyDescent="0.25">
      <c r="C156" s="42"/>
    </row>
    <row r="157" spans="3:3" s="19" customFormat="1" x14ac:dyDescent="0.25">
      <c r="C157" s="42"/>
    </row>
    <row r="158" spans="3:3" s="19" customFormat="1" x14ac:dyDescent="0.25">
      <c r="C158" s="42"/>
    </row>
    <row r="159" spans="3:3" s="19" customFormat="1" x14ac:dyDescent="0.25">
      <c r="C159" s="42"/>
    </row>
    <row r="160" spans="3:3" s="19" customFormat="1" x14ac:dyDescent="0.25">
      <c r="C160" s="42"/>
    </row>
    <row r="161" spans="3:3" s="19" customFormat="1" x14ac:dyDescent="0.25">
      <c r="C161" s="42"/>
    </row>
    <row r="162" spans="3:3" s="19" customFormat="1" x14ac:dyDescent="0.25">
      <c r="C162" s="42"/>
    </row>
    <row r="163" spans="3:3" s="19" customFormat="1" x14ac:dyDescent="0.25">
      <c r="C163" s="42"/>
    </row>
    <row r="164" spans="3:3" s="19" customFormat="1" x14ac:dyDescent="0.25">
      <c r="C164" s="42"/>
    </row>
    <row r="165" spans="3:3" s="19" customFormat="1" x14ac:dyDescent="0.25">
      <c r="C165" s="42"/>
    </row>
    <row r="166" spans="3:3" s="19" customFormat="1" x14ac:dyDescent="0.25">
      <c r="C166" s="42"/>
    </row>
    <row r="167" spans="3:3" s="19" customFormat="1" x14ac:dyDescent="0.25">
      <c r="C167" s="42"/>
    </row>
    <row r="168" spans="3:3" s="19" customFormat="1" x14ac:dyDescent="0.25">
      <c r="C168" s="42"/>
    </row>
    <row r="169" spans="3:3" s="19" customFormat="1" x14ac:dyDescent="0.25">
      <c r="C169" s="42"/>
    </row>
    <row r="170" spans="3:3" s="19" customFormat="1" x14ac:dyDescent="0.25">
      <c r="C170" s="42"/>
    </row>
    <row r="171" spans="3:3" s="19" customFormat="1" x14ac:dyDescent="0.25">
      <c r="C171" s="42"/>
    </row>
    <row r="172" spans="3:3" s="19" customFormat="1" x14ac:dyDescent="0.25">
      <c r="C172" s="42"/>
    </row>
    <row r="173" spans="3:3" s="19" customFormat="1" x14ac:dyDescent="0.25">
      <c r="C173" s="42"/>
    </row>
    <row r="174" spans="3:3" s="19" customFormat="1" x14ac:dyDescent="0.25">
      <c r="C174" s="42"/>
    </row>
    <row r="175" spans="3:3" s="19" customFormat="1" x14ac:dyDescent="0.25">
      <c r="C175" s="42"/>
    </row>
    <row r="176" spans="3:3" s="19" customFormat="1" x14ac:dyDescent="0.25">
      <c r="C176" s="42"/>
    </row>
    <row r="177" spans="3:3" s="19" customFormat="1" x14ac:dyDescent="0.25">
      <c r="C177" s="42"/>
    </row>
    <row r="178" spans="3:3" s="19" customFormat="1" x14ac:dyDescent="0.25">
      <c r="C178" s="42"/>
    </row>
    <row r="179" spans="3:3" s="19" customFormat="1" x14ac:dyDescent="0.25">
      <c r="C179" s="42"/>
    </row>
    <row r="180" spans="3:3" s="19" customFormat="1" x14ac:dyDescent="0.25">
      <c r="C180" s="42"/>
    </row>
    <row r="181" spans="3:3" s="19" customFormat="1" x14ac:dyDescent="0.25">
      <c r="C181" s="42"/>
    </row>
    <row r="182" spans="3:3" s="19" customFormat="1" x14ac:dyDescent="0.25">
      <c r="C182" s="42"/>
    </row>
    <row r="183" spans="3:3" s="19" customFormat="1" x14ac:dyDescent="0.25">
      <c r="C183" s="42"/>
    </row>
    <row r="184" spans="3:3" s="19" customFormat="1" x14ac:dyDescent="0.25">
      <c r="C184" s="42"/>
    </row>
    <row r="185" spans="3:3" s="19" customFormat="1" x14ac:dyDescent="0.25">
      <c r="C185" s="42"/>
    </row>
    <row r="186" spans="3:3" s="19" customFormat="1" x14ac:dyDescent="0.25">
      <c r="C186" s="42"/>
    </row>
    <row r="187" spans="3:3" s="19" customFormat="1" x14ac:dyDescent="0.25">
      <c r="C187" s="42"/>
    </row>
    <row r="188" spans="3:3" s="19" customFormat="1" x14ac:dyDescent="0.25">
      <c r="C188" s="42"/>
    </row>
    <row r="189" spans="3:3" s="19" customFormat="1" x14ac:dyDescent="0.25">
      <c r="C189" s="42"/>
    </row>
    <row r="190" spans="3:3" s="19" customFormat="1" x14ac:dyDescent="0.25">
      <c r="C190" s="42"/>
    </row>
    <row r="191" spans="3:3" s="19" customFormat="1" x14ac:dyDescent="0.25">
      <c r="C191" s="42"/>
    </row>
    <row r="192" spans="3:3" s="19" customFormat="1" x14ac:dyDescent="0.25">
      <c r="C192" s="42"/>
    </row>
    <row r="193" spans="3:3" s="19" customFormat="1" x14ac:dyDescent="0.25">
      <c r="C193" s="42"/>
    </row>
    <row r="194" spans="3:3" s="19" customFormat="1" x14ac:dyDescent="0.25">
      <c r="C194" s="42"/>
    </row>
    <row r="195" spans="3:3" s="19" customFormat="1" x14ac:dyDescent="0.25">
      <c r="C195" s="42"/>
    </row>
    <row r="196" spans="3:3" s="19" customFormat="1" x14ac:dyDescent="0.25">
      <c r="C196" s="42"/>
    </row>
    <row r="197" spans="3:3" s="19" customFormat="1" x14ac:dyDescent="0.25">
      <c r="C197" s="42"/>
    </row>
    <row r="198" spans="3:3" s="19" customFormat="1" x14ac:dyDescent="0.25">
      <c r="C198" s="42"/>
    </row>
    <row r="199" spans="3:3" s="19" customFormat="1" x14ac:dyDescent="0.25">
      <c r="C199" s="42"/>
    </row>
    <row r="200" spans="3:3" s="19" customFormat="1" x14ac:dyDescent="0.25">
      <c r="C200" s="42"/>
    </row>
    <row r="201" spans="3:3" s="19" customFormat="1" x14ac:dyDescent="0.25">
      <c r="C201" s="42"/>
    </row>
    <row r="202" spans="3:3" s="19" customFormat="1" x14ac:dyDescent="0.25">
      <c r="C202" s="42"/>
    </row>
    <row r="203" spans="3:3" s="19" customFormat="1" x14ac:dyDescent="0.25">
      <c r="C203" s="42"/>
    </row>
    <row r="204" spans="3:3" s="19" customFormat="1" x14ac:dyDescent="0.25">
      <c r="C204" s="42"/>
    </row>
    <row r="205" spans="3:3" s="19" customFormat="1" x14ac:dyDescent="0.25">
      <c r="C205" s="42"/>
    </row>
    <row r="206" spans="3:3" s="19" customFormat="1" x14ac:dyDescent="0.25">
      <c r="C206" s="42"/>
    </row>
    <row r="207" spans="3:3" s="19" customFormat="1" x14ac:dyDescent="0.25">
      <c r="C207" s="42"/>
    </row>
    <row r="208" spans="3:3" s="19" customFormat="1" x14ac:dyDescent="0.25">
      <c r="C208" s="42"/>
    </row>
    <row r="209" spans="3:3" s="19" customFormat="1" x14ac:dyDescent="0.25">
      <c r="C209" s="42"/>
    </row>
    <row r="210" spans="3:3" s="19" customFormat="1" x14ac:dyDescent="0.25">
      <c r="C210" s="42"/>
    </row>
    <row r="211" spans="3:3" s="19" customFormat="1" x14ac:dyDescent="0.25">
      <c r="C211" s="42"/>
    </row>
    <row r="212" spans="3:3" s="19" customFormat="1" x14ac:dyDescent="0.25">
      <c r="C212" s="42"/>
    </row>
    <row r="213" spans="3:3" s="19" customFormat="1" x14ac:dyDescent="0.25">
      <c r="C213" s="42"/>
    </row>
    <row r="214" spans="3:3" s="19" customFormat="1" x14ac:dyDescent="0.25">
      <c r="C214" s="42"/>
    </row>
    <row r="215" spans="3:3" s="19" customFormat="1" x14ac:dyDescent="0.25">
      <c r="C215" s="42"/>
    </row>
    <row r="216" spans="3:3" s="19" customFormat="1" x14ac:dyDescent="0.25">
      <c r="C216" s="42"/>
    </row>
    <row r="217" spans="3:3" s="19" customFormat="1" x14ac:dyDescent="0.25">
      <c r="C217" s="42"/>
    </row>
    <row r="218" spans="3:3" s="19" customFormat="1" x14ac:dyDescent="0.25">
      <c r="C218" s="42"/>
    </row>
    <row r="219" spans="3:3" s="19" customFormat="1" x14ac:dyDescent="0.25">
      <c r="C219" s="42"/>
    </row>
    <row r="220" spans="3:3" s="19" customFormat="1" x14ac:dyDescent="0.25">
      <c r="C220" s="42"/>
    </row>
    <row r="221" spans="3:3" s="19" customFormat="1" x14ac:dyDescent="0.25">
      <c r="C221" s="42"/>
    </row>
    <row r="222" spans="3:3" s="19" customFormat="1" x14ac:dyDescent="0.25">
      <c r="C222" s="42"/>
    </row>
    <row r="223" spans="3:3" s="19" customFormat="1" x14ac:dyDescent="0.25">
      <c r="C223" s="42"/>
    </row>
    <row r="224" spans="3:3" s="19" customFormat="1" x14ac:dyDescent="0.25">
      <c r="C224" s="42"/>
    </row>
    <row r="225" spans="3:3" s="19" customFormat="1" x14ac:dyDescent="0.25">
      <c r="C225" s="42"/>
    </row>
    <row r="226" spans="3:3" s="19" customFormat="1" x14ac:dyDescent="0.25">
      <c r="C226" s="42"/>
    </row>
    <row r="227" spans="3:3" s="19" customFormat="1" x14ac:dyDescent="0.25">
      <c r="C227" s="42"/>
    </row>
    <row r="228" spans="3:3" s="19" customFormat="1" x14ac:dyDescent="0.25">
      <c r="C228" s="42"/>
    </row>
    <row r="229" spans="3:3" s="19" customFormat="1" x14ac:dyDescent="0.25">
      <c r="C229" s="42"/>
    </row>
    <row r="230" spans="3:3" s="19" customFormat="1" x14ac:dyDescent="0.25">
      <c r="C230" s="42"/>
    </row>
    <row r="231" spans="3:3" s="19" customFormat="1" x14ac:dyDescent="0.25">
      <c r="C231" s="42"/>
    </row>
    <row r="232" spans="3:3" s="19" customFormat="1" x14ac:dyDescent="0.25">
      <c r="C232" s="42"/>
    </row>
    <row r="233" spans="3:3" s="19" customFormat="1" x14ac:dyDescent="0.25">
      <c r="C233" s="42"/>
    </row>
    <row r="234" spans="3:3" s="19" customFormat="1" x14ac:dyDescent="0.25">
      <c r="C234" s="42"/>
    </row>
    <row r="235" spans="3:3" s="19" customFormat="1" x14ac:dyDescent="0.25">
      <c r="C235" s="42"/>
    </row>
    <row r="236" spans="3:3" s="19" customFormat="1" x14ac:dyDescent="0.25">
      <c r="C236" s="42"/>
    </row>
    <row r="237" spans="3:3" s="19" customFormat="1" x14ac:dyDescent="0.25">
      <c r="C237" s="42"/>
    </row>
    <row r="238" spans="3:3" s="19" customFormat="1" x14ac:dyDescent="0.25">
      <c r="C238" s="42"/>
    </row>
    <row r="239" spans="3:3" s="19" customFormat="1" x14ac:dyDescent="0.25">
      <c r="C239" s="42"/>
    </row>
    <row r="240" spans="3:3" s="19" customFormat="1" x14ac:dyDescent="0.25">
      <c r="C240" s="42"/>
    </row>
    <row r="241" spans="3:3" s="19" customFormat="1" x14ac:dyDescent="0.25">
      <c r="C241" s="42"/>
    </row>
    <row r="242" spans="3:3" s="19" customFormat="1" x14ac:dyDescent="0.25">
      <c r="C242" s="42"/>
    </row>
    <row r="243" spans="3:3" s="19" customFormat="1" x14ac:dyDescent="0.25">
      <c r="C243" s="42"/>
    </row>
    <row r="244" spans="3:3" s="19" customFormat="1" x14ac:dyDescent="0.25">
      <c r="C244" s="42"/>
    </row>
    <row r="245" spans="3:3" s="19" customFormat="1" x14ac:dyDescent="0.25">
      <c r="C245" s="42"/>
    </row>
    <row r="246" spans="3:3" s="19" customFormat="1" x14ac:dyDescent="0.25">
      <c r="C246" s="42"/>
    </row>
    <row r="247" spans="3:3" s="19" customFormat="1" x14ac:dyDescent="0.25">
      <c r="C247" s="42"/>
    </row>
    <row r="248" spans="3:3" s="19" customFormat="1" x14ac:dyDescent="0.25">
      <c r="C248" s="42"/>
    </row>
    <row r="249" spans="3:3" s="19" customFormat="1" x14ac:dyDescent="0.25">
      <c r="C249" s="42"/>
    </row>
    <row r="250" spans="3:3" s="19" customFormat="1" x14ac:dyDescent="0.25">
      <c r="C250" s="42"/>
    </row>
    <row r="251" spans="3:3" s="19" customFormat="1" x14ac:dyDescent="0.25">
      <c r="C251" s="42"/>
    </row>
    <row r="252" spans="3:3" s="19" customFormat="1" x14ac:dyDescent="0.25">
      <c r="C252" s="42"/>
    </row>
    <row r="253" spans="3:3" s="19" customFormat="1" x14ac:dyDescent="0.25">
      <c r="C253" s="42"/>
    </row>
    <row r="254" spans="3:3" s="19" customFormat="1" x14ac:dyDescent="0.25">
      <c r="C254" s="42"/>
    </row>
    <row r="255" spans="3:3" s="19" customFormat="1" x14ac:dyDescent="0.25">
      <c r="C255" s="42"/>
    </row>
    <row r="256" spans="3:3" s="19" customFormat="1" x14ac:dyDescent="0.25">
      <c r="C256" s="42"/>
    </row>
    <row r="257" spans="3:3" s="19" customFormat="1" x14ac:dyDescent="0.25">
      <c r="C257" s="42"/>
    </row>
    <row r="258" spans="3:3" s="19" customFormat="1" x14ac:dyDescent="0.25">
      <c r="C258" s="42"/>
    </row>
    <row r="259" spans="3:3" s="19" customFormat="1" x14ac:dyDescent="0.25">
      <c r="C259" s="42"/>
    </row>
    <row r="260" spans="3:3" s="19" customFormat="1" x14ac:dyDescent="0.25">
      <c r="C260" s="42"/>
    </row>
    <row r="261" spans="3:3" s="19" customFormat="1" x14ac:dyDescent="0.25">
      <c r="C261" s="42"/>
    </row>
    <row r="262" spans="3:3" s="19" customFormat="1" x14ac:dyDescent="0.25">
      <c r="C262" s="42"/>
    </row>
    <row r="263" spans="3:3" s="19" customFormat="1" x14ac:dyDescent="0.25">
      <c r="C263" s="42"/>
    </row>
    <row r="264" spans="3:3" s="19" customFormat="1" x14ac:dyDescent="0.25">
      <c r="C264" s="42"/>
    </row>
    <row r="265" spans="3:3" s="19" customFormat="1" x14ac:dyDescent="0.25">
      <c r="C265" s="42"/>
    </row>
    <row r="266" spans="3:3" s="19" customFormat="1" x14ac:dyDescent="0.25">
      <c r="C266" s="42"/>
    </row>
    <row r="267" spans="3:3" s="19" customFormat="1" x14ac:dyDescent="0.25">
      <c r="C267" s="42"/>
    </row>
    <row r="268" spans="3:3" s="19" customFormat="1" x14ac:dyDescent="0.25">
      <c r="C268" s="42"/>
    </row>
    <row r="269" spans="3:3" s="19" customFormat="1" x14ac:dyDescent="0.25">
      <c r="C269" s="42"/>
    </row>
    <row r="270" spans="3:3" s="19" customFormat="1" x14ac:dyDescent="0.25">
      <c r="C270" s="42"/>
    </row>
    <row r="271" spans="3:3" s="19" customFormat="1" x14ac:dyDescent="0.25">
      <c r="C271" s="42"/>
    </row>
    <row r="272" spans="3:3" s="19" customFormat="1" x14ac:dyDescent="0.25">
      <c r="C272" s="42"/>
    </row>
    <row r="273" spans="3:3" s="19" customFormat="1" x14ac:dyDescent="0.25">
      <c r="C273" s="42"/>
    </row>
    <row r="274" spans="3:3" s="19" customFormat="1" x14ac:dyDescent="0.25">
      <c r="C274" s="42"/>
    </row>
    <row r="275" spans="3:3" s="19" customFormat="1" x14ac:dyDescent="0.25">
      <c r="C275" s="42"/>
    </row>
    <row r="276" spans="3:3" s="19" customFormat="1" x14ac:dyDescent="0.25">
      <c r="C276" s="42"/>
    </row>
    <row r="277" spans="3:3" s="19" customFormat="1" x14ac:dyDescent="0.25">
      <c r="C277" s="42"/>
    </row>
    <row r="278" spans="3:3" s="19" customFormat="1" x14ac:dyDescent="0.25">
      <c r="C278" s="42"/>
    </row>
    <row r="279" spans="3:3" s="19" customFormat="1" x14ac:dyDescent="0.25">
      <c r="C279" s="42"/>
    </row>
    <row r="280" spans="3:3" s="19" customFormat="1" x14ac:dyDescent="0.25">
      <c r="C280" s="42"/>
    </row>
    <row r="281" spans="3:3" s="19" customFormat="1" x14ac:dyDescent="0.25">
      <c r="C281" s="42"/>
    </row>
    <row r="282" spans="3:3" s="19" customFormat="1" x14ac:dyDescent="0.25">
      <c r="C282" s="42"/>
    </row>
    <row r="283" spans="3:3" s="19" customFormat="1" x14ac:dyDescent="0.25">
      <c r="C283" s="42"/>
    </row>
    <row r="284" spans="3:3" s="19" customFormat="1" x14ac:dyDescent="0.25">
      <c r="C284" s="42"/>
    </row>
    <row r="285" spans="3:3" s="19" customFormat="1" x14ac:dyDescent="0.25">
      <c r="C285" s="42"/>
    </row>
    <row r="286" spans="3:3" s="19" customFormat="1" x14ac:dyDescent="0.25">
      <c r="C286" s="42"/>
    </row>
    <row r="287" spans="3:3" s="19" customFormat="1" x14ac:dyDescent="0.25">
      <c r="C287" s="42"/>
    </row>
    <row r="288" spans="3:3" s="19" customFormat="1" x14ac:dyDescent="0.25">
      <c r="C288" s="42"/>
    </row>
    <row r="289" spans="3:3" s="19" customFormat="1" x14ac:dyDescent="0.25">
      <c r="C289" s="42"/>
    </row>
    <row r="290" spans="3:3" s="19" customFormat="1" x14ac:dyDescent="0.25">
      <c r="C290" s="42"/>
    </row>
    <row r="291" spans="3:3" s="19" customFormat="1" x14ac:dyDescent="0.25">
      <c r="C291" s="42"/>
    </row>
    <row r="292" spans="3:3" s="19" customFormat="1" x14ac:dyDescent="0.25">
      <c r="C292" s="42"/>
    </row>
    <row r="293" spans="3:3" s="19" customFormat="1" x14ac:dyDescent="0.25">
      <c r="C293" s="42"/>
    </row>
    <row r="294" spans="3:3" s="19" customFormat="1" x14ac:dyDescent="0.25">
      <c r="C294" s="42"/>
    </row>
    <row r="295" spans="3:3" s="19" customFormat="1" x14ac:dyDescent="0.25">
      <c r="C295" s="42"/>
    </row>
    <row r="296" spans="3:3" s="19" customFormat="1" x14ac:dyDescent="0.25">
      <c r="C296" s="42"/>
    </row>
    <row r="297" spans="3:3" s="19" customFormat="1" x14ac:dyDescent="0.25">
      <c r="C297" s="42"/>
    </row>
    <row r="298" spans="3:3" s="19" customFormat="1" x14ac:dyDescent="0.25">
      <c r="C298" s="42"/>
    </row>
    <row r="299" spans="3:3" s="19" customFormat="1" x14ac:dyDescent="0.25">
      <c r="C299" s="42"/>
    </row>
    <row r="300" spans="3:3" s="19" customFormat="1" x14ac:dyDescent="0.25">
      <c r="C300" s="42"/>
    </row>
    <row r="301" spans="3:3" s="19" customFormat="1" x14ac:dyDescent="0.25">
      <c r="C301" s="42"/>
    </row>
    <row r="302" spans="3:3" s="19" customFormat="1" x14ac:dyDescent="0.25">
      <c r="C302" s="42"/>
    </row>
    <row r="303" spans="3:3" s="19" customFormat="1" x14ac:dyDescent="0.25">
      <c r="C303" s="42"/>
    </row>
    <row r="304" spans="3:3" s="19" customFormat="1" x14ac:dyDescent="0.25">
      <c r="C304" s="42"/>
    </row>
    <row r="305" spans="3:3" s="19" customFormat="1" x14ac:dyDescent="0.25">
      <c r="C305" s="42"/>
    </row>
    <row r="306" spans="3:3" s="19" customFormat="1" x14ac:dyDescent="0.25">
      <c r="C306" s="42"/>
    </row>
    <row r="307" spans="3:3" s="19" customFormat="1" x14ac:dyDescent="0.25">
      <c r="C307" s="42"/>
    </row>
    <row r="308" spans="3:3" s="19" customFormat="1" x14ac:dyDescent="0.25">
      <c r="C308" s="42"/>
    </row>
    <row r="309" spans="3:3" s="19" customFormat="1" x14ac:dyDescent="0.25">
      <c r="C309" s="42"/>
    </row>
    <row r="310" spans="3:3" s="19" customFormat="1" x14ac:dyDescent="0.25">
      <c r="C310" s="42"/>
    </row>
    <row r="311" spans="3:3" s="19" customFormat="1" x14ac:dyDescent="0.25">
      <c r="C311" s="42"/>
    </row>
    <row r="312" spans="3:3" s="19" customFormat="1" x14ac:dyDescent="0.25">
      <c r="C312" s="42"/>
    </row>
    <row r="313" spans="3:3" s="19" customFormat="1" x14ac:dyDescent="0.25">
      <c r="C313" s="42"/>
    </row>
    <row r="314" spans="3:3" s="19" customFormat="1" x14ac:dyDescent="0.25">
      <c r="C314" s="42"/>
    </row>
    <row r="315" spans="3:3" s="19" customFormat="1" x14ac:dyDescent="0.25">
      <c r="C315" s="42"/>
    </row>
    <row r="316" spans="3:3" s="19" customFormat="1" x14ac:dyDescent="0.25">
      <c r="C316" s="42"/>
    </row>
    <row r="317" spans="3:3" s="19" customFormat="1" x14ac:dyDescent="0.25">
      <c r="C317" s="42"/>
    </row>
    <row r="318" spans="3:3" s="19" customFormat="1" x14ac:dyDescent="0.25">
      <c r="C318" s="42"/>
    </row>
    <row r="319" spans="3:3" s="19" customFormat="1" x14ac:dyDescent="0.25">
      <c r="C319" s="42"/>
    </row>
    <row r="320" spans="3:3" s="19" customFormat="1" x14ac:dyDescent="0.25">
      <c r="C320" s="42"/>
    </row>
    <row r="321" spans="3:3" s="19" customFormat="1" x14ac:dyDescent="0.25">
      <c r="C321" s="42"/>
    </row>
    <row r="322" spans="3:3" s="19" customFormat="1" x14ac:dyDescent="0.25">
      <c r="C322" s="42"/>
    </row>
    <row r="323" spans="3:3" s="19" customFormat="1" x14ac:dyDescent="0.25">
      <c r="C323" s="42"/>
    </row>
    <row r="324" spans="3:3" s="19" customFormat="1" x14ac:dyDescent="0.25">
      <c r="C324" s="42"/>
    </row>
    <row r="325" spans="3:3" s="19" customFormat="1" x14ac:dyDescent="0.25">
      <c r="C325" s="42"/>
    </row>
    <row r="326" spans="3:3" s="19" customFormat="1" x14ac:dyDescent="0.25">
      <c r="C326" s="42"/>
    </row>
    <row r="327" spans="3:3" s="19" customFormat="1" x14ac:dyDescent="0.25">
      <c r="C327" s="42"/>
    </row>
    <row r="328" spans="3:3" s="19" customFormat="1" x14ac:dyDescent="0.25">
      <c r="C328" s="42"/>
    </row>
    <row r="329" spans="3:3" s="19" customFormat="1" x14ac:dyDescent="0.25">
      <c r="C329" s="42"/>
    </row>
    <row r="330" spans="3:3" s="19" customFormat="1" x14ac:dyDescent="0.25">
      <c r="C330" s="42"/>
    </row>
    <row r="331" spans="3:3" s="19" customFormat="1" x14ac:dyDescent="0.25">
      <c r="C331" s="42"/>
    </row>
    <row r="332" spans="3:3" s="19" customFormat="1" x14ac:dyDescent="0.25">
      <c r="C332" s="42"/>
    </row>
    <row r="333" spans="3:3" s="19" customFormat="1" x14ac:dyDescent="0.25">
      <c r="C333" s="42"/>
    </row>
    <row r="334" spans="3:3" s="19" customFormat="1" x14ac:dyDescent="0.25">
      <c r="C334" s="42"/>
    </row>
    <row r="335" spans="3:3" s="19" customFormat="1" x14ac:dyDescent="0.25">
      <c r="C335" s="42"/>
    </row>
    <row r="336" spans="3:3" s="19" customFormat="1" x14ac:dyDescent="0.25">
      <c r="C336" s="42"/>
    </row>
    <row r="337" spans="3:3" s="19" customFormat="1" x14ac:dyDescent="0.25">
      <c r="C337" s="42"/>
    </row>
    <row r="338" spans="3:3" s="19" customFormat="1" x14ac:dyDescent="0.25">
      <c r="C338" s="42"/>
    </row>
    <row r="339" spans="3:3" s="19" customFormat="1" x14ac:dyDescent="0.25">
      <c r="C339" s="42"/>
    </row>
    <row r="340" spans="3:3" s="19" customFormat="1" x14ac:dyDescent="0.25">
      <c r="C340" s="42"/>
    </row>
    <row r="341" spans="3:3" s="19" customFormat="1" x14ac:dyDescent="0.25">
      <c r="C341" s="42"/>
    </row>
    <row r="342" spans="3:3" s="19" customFormat="1" x14ac:dyDescent="0.25">
      <c r="C342" s="42"/>
    </row>
    <row r="343" spans="3:3" s="19" customFormat="1" x14ac:dyDescent="0.25">
      <c r="C343" s="42"/>
    </row>
    <row r="344" spans="3:3" s="19" customFormat="1" x14ac:dyDescent="0.25">
      <c r="C344" s="42"/>
    </row>
    <row r="345" spans="3:3" s="19" customFormat="1" x14ac:dyDescent="0.25">
      <c r="C345" s="42"/>
    </row>
    <row r="346" spans="3:3" s="19" customFormat="1" x14ac:dyDescent="0.25">
      <c r="C346" s="42"/>
    </row>
    <row r="347" spans="3:3" s="19" customFormat="1" x14ac:dyDescent="0.25">
      <c r="C347" s="42"/>
    </row>
    <row r="348" spans="3:3" s="19" customFormat="1" x14ac:dyDescent="0.25">
      <c r="C348" s="42"/>
    </row>
    <row r="349" spans="3:3" s="19" customFormat="1" x14ac:dyDescent="0.25">
      <c r="C349" s="42"/>
    </row>
    <row r="350" spans="3:3" s="19" customFormat="1" x14ac:dyDescent="0.25">
      <c r="C350" s="42"/>
    </row>
    <row r="351" spans="3:3" s="19" customFormat="1" x14ac:dyDescent="0.25">
      <c r="C351" s="42"/>
    </row>
    <row r="352" spans="3:3" s="19" customFormat="1" x14ac:dyDescent="0.25">
      <c r="C352" s="42"/>
    </row>
    <row r="353" spans="3:3" s="19" customFormat="1" x14ac:dyDescent="0.25">
      <c r="C353" s="42"/>
    </row>
    <row r="354" spans="3:3" s="19" customFormat="1" x14ac:dyDescent="0.25">
      <c r="C354" s="42"/>
    </row>
    <row r="355" spans="3:3" s="19" customFormat="1" x14ac:dyDescent="0.25">
      <c r="C355" s="42"/>
    </row>
    <row r="356" spans="3:3" s="19" customFormat="1" x14ac:dyDescent="0.25">
      <c r="C356" s="42"/>
    </row>
    <row r="357" spans="3:3" s="19" customFormat="1" x14ac:dyDescent="0.25">
      <c r="C357" s="42"/>
    </row>
    <row r="358" spans="3:3" s="19" customFormat="1" x14ac:dyDescent="0.25">
      <c r="C358" s="42"/>
    </row>
    <row r="359" spans="3:3" s="19" customFormat="1" x14ac:dyDescent="0.25">
      <c r="C359" s="42"/>
    </row>
    <row r="360" spans="3:3" s="19" customFormat="1" x14ac:dyDescent="0.25">
      <c r="C360" s="42"/>
    </row>
    <row r="361" spans="3:3" s="19" customFormat="1" x14ac:dyDescent="0.25">
      <c r="C361" s="42"/>
    </row>
    <row r="362" spans="3:3" s="19" customFormat="1" x14ac:dyDescent="0.25">
      <c r="C362" s="42"/>
    </row>
    <row r="363" spans="3:3" s="19" customFormat="1" x14ac:dyDescent="0.25">
      <c r="C363" s="42"/>
    </row>
    <row r="364" spans="3:3" s="19" customFormat="1" x14ac:dyDescent="0.25">
      <c r="C364" s="42"/>
    </row>
    <row r="365" spans="3:3" s="19" customFormat="1" x14ac:dyDescent="0.25">
      <c r="C365" s="42"/>
    </row>
    <row r="366" spans="3:3" s="19" customFormat="1" x14ac:dyDescent="0.25">
      <c r="C366" s="42"/>
    </row>
    <row r="367" spans="3:3" s="19" customFormat="1" x14ac:dyDescent="0.25">
      <c r="C367" s="42"/>
    </row>
    <row r="368" spans="3:3" s="19" customFormat="1" x14ac:dyDescent="0.25">
      <c r="C368" s="42"/>
    </row>
    <row r="369" spans="3:3" s="19" customFormat="1" x14ac:dyDescent="0.25">
      <c r="C369" s="42"/>
    </row>
    <row r="370" spans="3:3" s="19" customFormat="1" x14ac:dyDescent="0.25">
      <c r="C370" s="42"/>
    </row>
    <row r="371" spans="3:3" s="19" customFormat="1" x14ac:dyDescent="0.25">
      <c r="C371" s="42"/>
    </row>
    <row r="372" spans="3:3" s="19" customFormat="1" x14ac:dyDescent="0.25">
      <c r="C372" s="42"/>
    </row>
    <row r="373" spans="3:3" s="19" customFormat="1" x14ac:dyDescent="0.25">
      <c r="C373" s="42"/>
    </row>
    <row r="374" spans="3:3" s="19" customFormat="1" x14ac:dyDescent="0.25">
      <c r="C374" s="42"/>
    </row>
    <row r="375" spans="3:3" s="19" customFormat="1" x14ac:dyDescent="0.25">
      <c r="C375" s="42"/>
    </row>
    <row r="376" spans="3:3" s="19" customFormat="1" x14ac:dyDescent="0.25">
      <c r="C376" s="42"/>
    </row>
  </sheetData>
  <mergeCells count="38">
    <mergeCell ref="BQ3:BQ5"/>
    <mergeCell ref="BI4:BJ4"/>
    <mergeCell ref="BK4:BL4"/>
    <mergeCell ref="BM4:BN4"/>
    <mergeCell ref="BO4:BP4"/>
    <mergeCell ref="AQ4:AR4"/>
    <mergeCell ref="AS4:AT4"/>
    <mergeCell ref="AU4:AV4"/>
    <mergeCell ref="BG4:BH4"/>
    <mergeCell ref="AW4:AX4"/>
    <mergeCell ref="AY4:AZ4"/>
    <mergeCell ref="BA4:BB4"/>
    <mergeCell ref="BC4:BD4"/>
    <mergeCell ref="BE4:BF4"/>
    <mergeCell ref="M4:N4"/>
    <mergeCell ref="O4:P4"/>
    <mergeCell ref="Q4:R4"/>
    <mergeCell ref="AM4:AN4"/>
    <mergeCell ref="AO4:AP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3:A5"/>
    <mergeCell ref="B3:B5"/>
    <mergeCell ref="C3:C5"/>
    <mergeCell ref="E3:L3"/>
    <mergeCell ref="G4:H4"/>
    <mergeCell ref="K4:L4"/>
    <mergeCell ref="D3:D5"/>
    <mergeCell ref="E4:F4"/>
    <mergeCell ref="I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0"/>
  <sheetViews>
    <sheetView zoomScale="80" zoomScaleNormal="80" workbookViewId="0">
      <selection activeCell="G10" sqref="G10"/>
    </sheetView>
  </sheetViews>
  <sheetFormatPr defaultRowHeight="15" x14ac:dyDescent="0.25"/>
  <cols>
    <col min="1" max="1" width="9.140625" style="19"/>
    <col min="2" max="2" width="13.5703125" style="19" customWidth="1"/>
    <col min="3" max="3" width="13.28515625" style="28" customWidth="1"/>
    <col min="4" max="4" width="21.28515625" style="19" customWidth="1"/>
    <col min="5" max="5" width="15.85546875" style="19" customWidth="1"/>
    <col min="6" max="6" width="20.85546875" style="19" customWidth="1"/>
    <col min="7" max="7" width="24.140625" style="19" customWidth="1"/>
    <col min="8" max="16384" width="9.140625" style="19"/>
  </cols>
  <sheetData>
    <row r="2" spans="1:7" ht="22.5" customHeight="1" x14ac:dyDescent="0.25">
      <c r="A2" s="64" t="s">
        <v>92</v>
      </c>
      <c r="B2" s="64"/>
      <c r="C2" s="64"/>
      <c r="D2" s="64"/>
      <c r="E2" s="64"/>
      <c r="F2" s="64"/>
      <c r="G2" s="64"/>
    </row>
    <row r="3" spans="1:7" s="18" customFormat="1" ht="108.75" customHeight="1" x14ac:dyDescent="0.25">
      <c r="A3" s="58" t="s">
        <v>28</v>
      </c>
      <c r="B3" s="58" t="s">
        <v>29</v>
      </c>
      <c r="C3" s="58" t="s">
        <v>30</v>
      </c>
      <c r="D3" s="58" t="s">
        <v>31</v>
      </c>
      <c r="E3" s="59" t="s">
        <v>47</v>
      </c>
      <c r="F3" s="60"/>
      <c r="G3" s="66" t="s">
        <v>32</v>
      </c>
    </row>
    <row r="4" spans="1:7" ht="15" customHeight="1" x14ac:dyDescent="0.25">
      <c r="A4" s="58"/>
      <c r="B4" s="58"/>
      <c r="C4" s="58"/>
      <c r="D4" s="58"/>
      <c r="E4" s="65" t="s">
        <v>86</v>
      </c>
      <c r="F4" s="63"/>
      <c r="G4" s="67"/>
    </row>
    <row r="5" spans="1:7" ht="30" x14ac:dyDescent="0.25">
      <c r="A5" s="58"/>
      <c r="B5" s="58"/>
      <c r="C5" s="58"/>
      <c r="D5" s="58"/>
      <c r="E5" s="3" t="s">
        <v>33</v>
      </c>
      <c r="F5" s="3" t="s">
        <v>34</v>
      </c>
      <c r="G5" s="68"/>
    </row>
    <row r="6" spans="1:7" x14ac:dyDescent="0.25">
      <c r="A6" s="3">
        <v>1</v>
      </c>
      <c r="B6" s="3">
        <v>2</v>
      </c>
      <c r="C6" s="15">
        <v>3</v>
      </c>
      <c r="D6" s="3">
        <v>4</v>
      </c>
      <c r="E6" s="3">
        <v>5</v>
      </c>
      <c r="F6" s="3">
        <v>6</v>
      </c>
      <c r="G6" s="3">
        <v>7</v>
      </c>
    </row>
    <row r="7" spans="1:7" s="18" customFormat="1" ht="45" x14ac:dyDescent="0.25">
      <c r="A7" s="15">
        <v>2</v>
      </c>
      <c r="B7" s="20" t="s">
        <v>56</v>
      </c>
      <c r="C7" s="15">
        <v>2</v>
      </c>
      <c r="D7" s="20" t="s">
        <v>79</v>
      </c>
      <c r="E7" s="15">
        <v>0.17286000000000001</v>
      </c>
      <c r="F7" s="15" t="s">
        <v>69</v>
      </c>
      <c r="G7" s="15" t="s">
        <v>77</v>
      </c>
    </row>
    <row r="8" spans="1:7" s="18" customFormat="1" ht="45" x14ac:dyDescent="0.25">
      <c r="A8" s="15">
        <v>3</v>
      </c>
      <c r="B8" s="20" t="s">
        <v>53</v>
      </c>
      <c r="C8" s="15">
        <v>2</v>
      </c>
      <c r="D8" s="20" t="s">
        <v>80</v>
      </c>
      <c r="E8" s="15">
        <v>1.4807999999999999</v>
      </c>
      <c r="F8" s="15" t="s">
        <v>69</v>
      </c>
      <c r="G8" s="15" t="s">
        <v>77</v>
      </c>
    </row>
    <row r="9" spans="1:7" s="18" customFormat="1" ht="45" x14ac:dyDescent="0.25">
      <c r="A9" s="15">
        <v>4</v>
      </c>
      <c r="B9" s="20" t="s">
        <v>54</v>
      </c>
      <c r="C9" s="15">
        <v>2</v>
      </c>
      <c r="D9" s="20" t="s">
        <v>81</v>
      </c>
      <c r="E9" s="15">
        <v>0.1205</v>
      </c>
      <c r="F9" s="15" t="s">
        <v>69</v>
      </c>
      <c r="G9" s="15" t="s">
        <v>77</v>
      </c>
    </row>
    <row r="10" spans="1:7" s="18" customFormat="1" ht="45" x14ac:dyDescent="0.25">
      <c r="A10" s="15">
        <v>5</v>
      </c>
      <c r="B10" s="20" t="s">
        <v>55</v>
      </c>
      <c r="C10" s="15">
        <v>2</v>
      </c>
      <c r="D10" s="20" t="s">
        <v>82</v>
      </c>
      <c r="E10" s="43">
        <v>2.3871000000000002</v>
      </c>
      <c r="F10" s="43" t="s">
        <v>69</v>
      </c>
      <c r="G10" s="15" t="s">
        <v>77</v>
      </c>
    </row>
  </sheetData>
  <mergeCells count="8">
    <mergeCell ref="A2:G2"/>
    <mergeCell ref="E4:F4"/>
    <mergeCell ref="G3:G5"/>
    <mergeCell ref="A3:A5"/>
    <mergeCell ref="B3:B5"/>
    <mergeCell ref="C3:C5"/>
    <mergeCell ref="D3:D5"/>
    <mergeCell ref="E3:F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4" sqref="E14"/>
    </sheetView>
  </sheetViews>
  <sheetFormatPr defaultRowHeight="15" x14ac:dyDescent="0.25"/>
  <cols>
    <col min="1" max="1" width="6" customWidth="1"/>
    <col min="2" max="5" width="18.28515625" customWidth="1"/>
  </cols>
  <sheetData>
    <row r="1" spans="1:5" x14ac:dyDescent="0.25">
      <c r="A1" t="s">
        <v>48</v>
      </c>
    </row>
    <row r="2" spans="1:5" x14ac:dyDescent="0.25">
      <c r="A2" s="2" t="s">
        <v>35</v>
      </c>
      <c r="B2" s="14"/>
      <c r="C2" s="14"/>
      <c r="D2" s="14"/>
      <c r="E2" s="1"/>
    </row>
    <row r="3" spans="1:5" s="7" customFormat="1" ht="90" x14ac:dyDescent="0.25">
      <c r="A3" s="6"/>
      <c r="B3" s="22" t="s">
        <v>36</v>
      </c>
      <c r="C3" s="22" t="s">
        <v>37</v>
      </c>
      <c r="D3" s="22" t="s">
        <v>38</v>
      </c>
      <c r="E3" s="22" t="s">
        <v>39</v>
      </c>
    </row>
    <row r="4" spans="1:5" x14ac:dyDescent="0.25">
      <c r="A4" s="9">
        <v>1</v>
      </c>
      <c r="B4" s="9" t="s">
        <v>69</v>
      </c>
      <c r="C4" s="9" t="s">
        <v>69</v>
      </c>
      <c r="D4" s="9" t="s">
        <v>69</v>
      </c>
      <c r="E4" s="9" t="s">
        <v>69</v>
      </c>
    </row>
    <row r="5" spans="1:5" x14ac:dyDescent="0.25">
      <c r="A5" s="9">
        <v>2</v>
      </c>
      <c r="B5" s="9" t="s">
        <v>69</v>
      </c>
      <c r="C5" s="9" t="s">
        <v>69</v>
      </c>
      <c r="D5" s="9" t="s">
        <v>69</v>
      </c>
      <c r="E5" s="9" t="s">
        <v>69</v>
      </c>
    </row>
    <row r="6" spans="1:5" x14ac:dyDescent="0.25">
      <c r="A6" s="69" t="s">
        <v>93</v>
      </c>
      <c r="B6" s="69"/>
      <c r="C6" s="69"/>
      <c r="D6" s="69"/>
      <c r="E6" s="69"/>
    </row>
  </sheetData>
  <mergeCells count="1">
    <mergeCell ref="A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"/>
  <sheetViews>
    <sheetView tabSelected="1" workbookViewId="0">
      <selection activeCell="F5" sqref="F5"/>
    </sheetView>
  </sheetViews>
  <sheetFormatPr defaultRowHeight="15" x14ac:dyDescent="0.25"/>
  <cols>
    <col min="1" max="1" width="6" style="28" customWidth="1"/>
    <col min="2" max="5" width="18.28515625" style="28" customWidth="1"/>
    <col min="6" max="6" width="14.28515625" style="28" customWidth="1"/>
    <col min="7" max="16384" width="9.140625" style="28"/>
  </cols>
  <sheetData>
    <row r="1" spans="1:6" ht="28.5" customHeight="1" x14ac:dyDescent="0.25">
      <c r="A1" s="71" t="s">
        <v>49</v>
      </c>
      <c r="B1" s="71"/>
      <c r="C1" s="71"/>
      <c r="D1" s="71"/>
      <c r="E1" s="71"/>
      <c r="F1" s="71"/>
    </row>
    <row r="2" spans="1:6" x14ac:dyDescent="0.25">
      <c r="A2" s="70" t="s">
        <v>40</v>
      </c>
      <c r="B2" s="61"/>
      <c r="C2" s="62"/>
      <c r="D2" s="39"/>
    </row>
    <row r="3" spans="1:6" ht="75" x14ac:dyDescent="0.25">
      <c r="A3" s="15"/>
      <c r="B3" s="37" t="s">
        <v>41</v>
      </c>
      <c r="C3" s="37" t="s">
        <v>42</v>
      </c>
      <c r="D3" s="37" t="s">
        <v>43</v>
      </c>
      <c r="E3" s="37" t="s">
        <v>44</v>
      </c>
      <c r="F3" s="37" t="s">
        <v>45</v>
      </c>
    </row>
    <row r="4" spans="1:6" ht="30" x14ac:dyDescent="0.25">
      <c r="A4" s="15">
        <v>1</v>
      </c>
      <c r="B4" s="15" t="s">
        <v>74</v>
      </c>
      <c r="C4" s="15">
        <v>428576</v>
      </c>
      <c r="D4" s="15" t="s">
        <v>73</v>
      </c>
      <c r="E4" s="15" t="s">
        <v>69</v>
      </c>
      <c r="F4" s="15">
        <v>563037.4</v>
      </c>
    </row>
    <row r="5" spans="1:6" ht="30" x14ac:dyDescent="0.25">
      <c r="A5" s="15">
        <v>2</v>
      </c>
      <c r="B5" s="15" t="s">
        <v>85</v>
      </c>
      <c r="C5" s="15">
        <v>77894</v>
      </c>
      <c r="D5" s="15" t="s">
        <v>73</v>
      </c>
      <c r="E5" s="15" t="s">
        <v>69</v>
      </c>
      <c r="F5" s="15">
        <v>137929</v>
      </c>
    </row>
    <row r="6" spans="1:6" x14ac:dyDescent="0.25">
      <c r="A6" s="15"/>
      <c r="B6" s="15"/>
      <c r="C6" s="15"/>
      <c r="D6" s="15"/>
      <c r="E6" s="15"/>
      <c r="F6" s="15"/>
    </row>
  </sheetData>
  <mergeCells count="2">
    <mergeCell ref="A2:C2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Саяк</vt:lpstr>
      <vt:lpstr>выбросы</vt:lpstr>
      <vt:lpstr>сбросы</vt:lpstr>
      <vt:lpstr>сбросы за пределы</vt:lpstr>
      <vt:lpstr>отходы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 Толепбекова</dc:creator>
  <cp:lastModifiedBy>Асель Мукашева</cp:lastModifiedBy>
  <cp:lastPrinted>2022-03-28T07:26:05Z</cp:lastPrinted>
  <dcterms:created xsi:type="dcterms:W3CDTF">2022-01-11T07:11:36Z</dcterms:created>
  <dcterms:modified xsi:type="dcterms:W3CDTF">2023-03-28T08:27:09Z</dcterms:modified>
</cp:coreProperties>
</file>